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13_ncr:1_{21E24578-5E63-431E-BC75-1CA0601C62D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TAKSİT" sheetId="2" r:id="rId1"/>
  </sheets>
  <definedNames>
    <definedName name="_xlnm.Print_Area" localSheetId="0">TAKSİT!$H$364:$K$373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2" i="2" l="1"/>
  <c r="F361" i="2"/>
  <c r="F360" i="2"/>
  <c r="F359" i="2"/>
  <c r="F358" i="2"/>
  <c r="F357" i="2"/>
  <c r="F356" i="2"/>
  <c r="C240" i="2"/>
  <c r="F353" i="2" l="1"/>
  <c r="F352" i="2"/>
  <c r="F351" i="2"/>
  <c r="F350" i="2"/>
  <c r="F349" i="2"/>
  <c r="F348" i="2"/>
  <c r="F347" i="2"/>
  <c r="C312" i="2" l="1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2" i="2"/>
  <c r="C281" i="2"/>
  <c r="C280" i="2"/>
  <c r="C279" i="2"/>
  <c r="C278" i="2"/>
  <c r="C277" i="2"/>
  <c r="C276" i="2"/>
  <c r="C275" i="2"/>
  <c r="C274" i="2"/>
  <c r="C273" i="2"/>
  <c r="C272" i="2"/>
  <c r="C269" i="2"/>
  <c r="C268" i="2"/>
  <c r="C267" i="2"/>
  <c r="C266" i="2"/>
  <c r="C265" i="2"/>
  <c r="C264" i="2"/>
  <c r="C263" i="2"/>
  <c r="C262" i="2"/>
  <c r="C261" i="2"/>
  <c r="C260" i="2"/>
  <c r="C259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2" i="2"/>
  <c r="C241" i="2"/>
  <c r="C239" i="2"/>
  <c r="C238" i="2"/>
  <c r="C237" i="2"/>
  <c r="C236" i="2"/>
  <c r="C235" i="2"/>
  <c r="C234" i="2"/>
  <c r="C233" i="2"/>
  <c r="C232" i="2"/>
  <c r="C231" i="2"/>
  <c r="C230" i="2"/>
  <c r="C227" i="2"/>
  <c r="C226" i="2"/>
  <c r="C225" i="2"/>
  <c r="C224" i="2"/>
  <c r="C223" i="2"/>
  <c r="C222" i="2"/>
  <c r="C221" i="2"/>
  <c r="C220" i="2"/>
  <c r="C219" i="2"/>
  <c r="C218" i="2"/>
  <c r="C217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69" i="2"/>
  <c r="C168" i="2"/>
  <c r="C167" i="2"/>
  <c r="C166" i="2"/>
  <c r="C165" i="2"/>
  <c r="C164" i="2"/>
  <c r="C163" i="2"/>
  <c r="C162" i="2"/>
  <c r="C161" i="2"/>
  <c r="C160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2" i="2"/>
  <c r="C141" i="2"/>
  <c r="C140" i="2"/>
  <c r="C139" i="2"/>
  <c r="C138" i="2"/>
  <c r="C137" i="2"/>
  <c r="C136" i="2"/>
  <c r="C135" i="2"/>
  <c r="C134" i="2"/>
  <c r="C133" i="2"/>
  <c r="C132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5" i="2"/>
  <c r="C54" i="2"/>
  <c r="C53" i="2"/>
  <c r="C52" i="2"/>
  <c r="C51" i="2"/>
  <c r="C50" i="2"/>
  <c r="C49" i="2"/>
  <c r="C48" i="2"/>
  <c r="C47" i="2"/>
  <c r="C46" i="2"/>
  <c r="C45" i="2"/>
  <c r="C42" i="2"/>
  <c r="C41" i="2"/>
  <c r="C40" i="2"/>
  <c r="C39" i="2"/>
  <c r="C38" i="2"/>
  <c r="C37" i="2"/>
  <c r="C36" i="2"/>
  <c r="C35" i="2"/>
  <c r="C32" i="2"/>
  <c r="C31" i="2"/>
  <c r="C30" i="2"/>
  <c r="C29" i="2"/>
  <c r="C28" i="2"/>
  <c r="C27" i="2"/>
  <c r="C24" i="2"/>
  <c r="C23" i="2"/>
  <c r="C22" i="2"/>
  <c r="C21" i="2"/>
  <c r="C20" i="2"/>
  <c r="C19" i="2"/>
  <c r="C16" i="2"/>
  <c r="C15" i="2"/>
  <c r="C14" i="2"/>
  <c r="C13" i="2"/>
  <c r="C12" i="2"/>
  <c r="C9" i="2"/>
  <c r="C8" i="2"/>
  <c r="C7" i="2"/>
  <c r="C6" i="2"/>
  <c r="C5" i="2"/>
  <c r="C4" i="2"/>
  <c r="C3" i="2"/>
</calcChain>
</file>

<file path=xl/sharedStrings.xml><?xml version="1.0" encoding="utf-8"?>
<sst xmlns="http://schemas.openxmlformats.org/spreadsheetml/2006/main" count="726" uniqueCount="517">
  <si>
    <t xml:space="preserve">                 TEKKÖYKOOP  İKRAZ  LİMİTLERİ</t>
  </si>
  <si>
    <t>TAKSİT</t>
  </si>
  <si>
    <t>BRÜT</t>
  </si>
  <si>
    <t>F.PAYI % 6</t>
  </si>
  <si>
    <t>BMV</t>
  </si>
  <si>
    <t>NET TUTAR</t>
  </si>
  <si>
    <t xml:space="preserve"> 2x  300.-</t>
  </si>
  <si>
    <t xml:space="preserve"> 6.-</t>
  </si>
  <si>
    <t>3x  200.-</t>
  </si>
  <si>
    <t xml:space="preserve"> 9.-</t>
  </si>
  <si>
    <t>4x  150.-</t>
  </si>
  <si>
    <t>12.-</t>
  </si>
  <si>
    <t>5x  120.-</t>
  </si>
  <si>
    <t>15.-</t>
  </si>
  <si>
    <t>6x  100.-</t>
  </si>
  <si>
    <t>18.-</t>
  </si>
  <si>
    <t>8x    75.-</t>
  </si>
  <si>
    <t>24.-</t>
  </si>
  <si>
    <t xml:space="preserve">         10x    60.-</t>
  </si>
  <si>
    <t>30.-</t>
  </si>
  <si>
    <t xml:space="preserve"> 2x  375.-</t>
  </si>
  <si>
    <t xml:space="preserve"> 7.-</t>
  </si>
  <si>
    <t>3x  250.-</t>
  </si>
  <si>
    <t>10.-</t>
  </si>
  <si>
    <t>5x  150.-</t>
  </si>
  <si>
    <t>17.-</t>
  </si>
  <si>
    <t>6x  125.-</t>
  </si>
  <si>
    <t>21.-</t>
  </si>
  <si>
    <t>10x    75.-</t>
  </si>
  <si>
    <t>35.-</t>
  </si>
  <si>
    <t xml:space="preserve"> 2x  450.-</t>
  </si>
  <si>
    <t>3x  300.-</t>
  </si>
  <si>
    <t>13.-</t>
  </si>
  <si>
    <t>4x  225.-</t>
  </si>
  <si>
    <t>5x  180.-</t>
  </si>
  <si>
    <t>22.-</t>
  </si>
  <si>
    <t>6x  150.-</t>
  </si>
  <si>
    <t>27.-</t>
  </si>
  <si>
    <t xml:space="preserve">         10x   90.-</t>
  </si>
  <si>
    <t>45.-</t>
  </si>
  <si>
    <t xml:space="preserve">  2x  525.-</t>
  </si>
  <si>
    <t xml:space="preserve"> 3x  350.-</t>
  </si>
  <si>
    <t xml:space="preserve"> 5x  210.-</t>
  </si>
  <si>
    <t>26.-</t>
  </si>
  <si>
    <t xml:space="preserve"> 6x  175.-</t>
  </si>
  <si>
    <t>10x  105.-</t>
  </si>
  <si>
    <t>53.-</t>
  </si>
  <si>
    <t xml:space="preserve"> 15x   70.-</t>
  </si>
  <si>
    <t>79.-</t>
  </si>
  <si>
    <t xml:space="preserve">  2x  675.-</t>
  </si>
  <si>
    <t xml:space="preserve"> 3x  450.-</t>
  </si>
  <si>
    <t>20.-</t>
  </si>
  <si>
    <t xml:space="preserve"> 5x  270.-</t>
  </si>
  <si>
    <t>33.-</t>
  </si>
  <si>
    <t xml:space="preserve"> 6x  225.-</t>
  </si>
  <si>
    <t>40.-</t>
  </si>
  <si>
    <t xml:space="preserve"> 9x  150.-</t>
  </si>
  <si>
    <t>60.-</t>
  </si>
  <si>
    <t>10x  135.-</t>
  </si>
  <si>
    <t>67.-</t>
  </si>
  <si>
    <t xml:space="preserve"> 15x   90.-</t>
  </si>
  <si>
    <t>100.-</t>
  </si>
  <si>
    <t>18x   75.-</t>
  </si>
  <si>
    <t>121.-</t>
  </si>
  <si>
    <t xml:space="preserve">  2x  750.-</t>
  </si>
  <si>
    <t xml:space="preserve"> 3x  500.-</t>
  </si>
  <si>
    <t xml:space="preserve"> 4x  375.-</t>
  </si>
  <si>
    <t xml:space="preserve"> 5x  300.-</t>
  </si>
  <si>
    <t>37.-</t>
  </si>
  <si>
    <t xml:space="preserve"> 6x  250.-</t>
  </si>
  <si>
    <t>10x  150.-</t>
  </si>
  <si>
    <t>75.-</t>
  </si>
  <si>
    <t>12x  125.-</t>
  </si>
  <si>
    <t>90.-</t>
  </si>
  <si>
    <t>15x  100.-</t>
  </si>
  <si>
    <t xml:space="preserve">    112.-</t>
  </si>
  <si>
    <t>20x    75.-</t>
  </si>
  <si>
    <t xml:space="preserve">    150.-</t>
  </si>
  <si>
    <t>25x    60.-</t>
  </si>
  <si>
    <t>185.-</t>
  </si>
  <si>
    <t>30x    50.-</t>
  </si>
  <si>
    <t>225.-</t>
  </si>
  <si>
    <t xml:space="preserve">  2x  900.-</t>
  </si>
  <si>
    <t xml:space="preserve">  3x  600.-</t>
  </si>
  <si>
    <t xml:space="preserve">  4x  450.-</t>
  </si>
  <si>
    <t>36.-</t>
  </si>
  <si>
    <t xml:space="preserve">  5x  360.-</t>
  </si>
  <si>
    <t xml:space="preserve">  6x  300.-</t>
  </si>
  <si>
    <t>54.-</t>
  </si>
  <si>
    <t xml:space="preserve">  8x  225.-</t>
  </si>
  <si>
    <t>72.-</t>
  </si>
  <si>
    <t xml:space="preserve"> 10x  180.-</t>
  </si>
  <si>
    <t xml:space="preserve">  12x  150.-</t>
  </si>
  <si>
    <t xml:space="preserve">    108.-</t>
  </si>
  <si>
    <t xml:space="preserve"> 15x  120.-</t>
  </si>
  <si>
    <t xml:space="preserve">    135.-</t>
  </si>
  <si>
    <t xml:space="preserve"> 18x  100.-</t>
  </si>
  <si>
    <t xml:space="preserve">    162.-</t>
  </si>
  <si>
    <t xml:space="preserve">  20x   90.-</t>
  </si>
  <si>
    <t xml:space="preserve">    180.-</t>
  </si>
  <si>
    <t>24x   75.-</t>
  </si>
  <si>
    <t xml:space="preserve">    216.-</t>
  </si>
  <si>
    <t xml:space="preserve">  30x   60.-</t>
  </si>
  <si>
    <t xml:space="preserve">    270.-</t>
  </si>
  <si>
    <t xml:space="preserve">   2x1.050.-</t>
  </si>
  <si>
    <t xml:space="preserve">  3x   700.-</t>
  </si>
  <si>
    <t>31.-</t>
  </si>
  <si>
    <t xml:space="preserve">  4x   525.-</t>
  </si>
  <si>
    <t>42.-</t>
  </si>
  <si>
    <t xml:space="preserve">  5x   420.-</t>
  </si>
  <si>
    <t>52.-</t>
  </si>
  <si>
    <t xml:space="preserve">  6x   350.-</t>
  </si>
  <si>
    <t>63.-</t>
  </si>
  <si>
    <t xml:space="preserve">  7x   300.-</t>
  </si>
  <si>
    <t>73.-</t>
  </si>
  <si>
    <t>10x   210.-</t>
  </si>
  <si>
    <t xml:space="preserve">    105.-</t>
  </si>
  <si>
    <t>12x   175.-</t>
  </si>
  <si>
    <t xml:space="preserve">    126.-</t>
  </si>
  <si>
    <t>14x   150.-</t>
  </si>
  <si>
    <t xml:space="preserve">    147.-</t>
  </si>
  <si>
    <t>15x   140.-</t>
  </si>
  <si>
    <t xml:space="preserve">    157.-</t>
  </si>
  <si>
    <t>20x   105.-</t>
  </si>
  <si>
    <t xml:space="preserve">    210.-</t>
  </si>
  <si>
    <t>25x     84.-</t>
  </si>
  <si>
    <t xml:space="preserve">    262.-</t>
  </si>
  <si>
    <t>30x     70.-</t>
  </si>
  <si>
    <t xml:space="preserve">    315.-</t>
  </si>
  <si>
    <t>2x 1.200.-</t>
  </si>
  <si>
    <t>3x    800.-</t>
  </si>
  <si>
    <t>4x    600.-</t>
  </si>
  <si>
    <t>48.-</t>
  </si>
  <si>
    <t>5x    480.-</t>
  </si>
  <si>
    <t>6x    400.-</t>
  </si>
  <si>
    <t>8x    300.-</t>
  </si>
  <si>
    <t>96.-</t>
  </si>
  <si>
    <t>10x    240.-</t>
  </si>
  <si>
    <t xml:space="preserve">    120.-</t>
  </si>
  <si>
    <t>12x    200.-</t>
  </si>
  <si>
    <t xml:space="preserve">    144.-</t>
  </si>
  <si>
    <t>15x    160.-</t>
  </si>
  <si>
    <t>16x    150.-</t>
  </si>
  <si>
    <t xml:space="preserve">    192.-</t>
  </si>
  <si>
    <t>20x    120.-</t>
  </si>
  <si>
    <t xml:space="preserve">    240.-</t>
  </si>
  <si>
    <t>24x    100.-</t>
  </si>
  <si>
    <t xml:space="preserve">    288.-</t>
  </si>
  <si>
    <t>30x      80.-</t>
  </si>
  <si>
    <t xml:space="preserve">    360.-</t>
  </si>
  <si>
    <t xml:space="preserve">  2x 1.350.-</t>
  </si>
  <si>
    <t>3x    900.-</t>
  </si>
  <si>
    <t>4x    675.-</t>
  </si>
  <si>
    <t>5x    540.-</t>
  </si>
  <si>
    <t>6x    450.-</t>
  </si>
  <si>
    <t>81.-</t>
  </si>
  <si>
    <t>9x    300.-</t>
  </si>
  <si>
    <t xml:space="preserve">    121.-</t>
  </si>
  <si>
    <t>10x    270.-</t>
  </si>
  <si>
    <t>12x    225.-</t>
  </si>
  <si>
    <t>15x    180.-</t>
  </si>
  <si>
    <t xml:space="preserve">    202.-</t>
  </si>
  <si>
    <t>18x    150.-</t>
  </si>
  <si>
    <t xml:space="preserve">    243.-</t>
  </si>
  <si>
    <t>20x    135.-</t>
  </si>
  <si>
    <t>27x    100.-</t>
  </si>
  <si>
    <t xml:space="preserve">    350.-</t>
  </si>
  <si>
    <t>30x      90.-</t>
  </si>
  <si>
    <t xml:space="preserve">    400.-</t>
  </si>
  <si>
    <t xml:space="preserve">  2x 1.500.-</t>
  </si>
  <si>
    <t xml:space="preserve"> 3x 1.000.-</t>
  </si>
  <si>
    <t xml:space="preserve"> 4x    750.-</t>
  </si>
  <si>
    <t xml:space="preserve"> 5x    600.-</t>
  </si>
  <si>
    <t xml:space="preserve"> 6x    500.-</t>
  </si>
  <si>
    <t xml:space="preserve"> 8x    375.-</t>
  </si>
  <si>
    <t>10x    300.-</t>
  </si>
  <si>
    <t>12x    250.-</t>
  </si>
  <si>
    <t>15x    200.-</t>
  </si>
  <si>
    <t xml:space="preserve">    225.-</t>
  </si>
  <si>
    <t xml:space="preserve"> 20x    150.-</t>
  </si>
  <si>
    <t xml:space="preserve">    300.-</t>
  </si>
  <si>
    <t>24x    125.-</t>
  </si>
  <si>
    <t>30x    100.-</t>
  </si>
  <si>
    <t xml:space="preserve">    450.-</t>
  </si>
  <si>
    <t xml:space="preserve">  2x 1.650.-</t>
  </si>
  <si>
    <t xml:space="preserve"> 33.-</t>
  </si>
  <si>
    <t xml:space="preserve"> 3x 1.100.-</t>
  </si>
  <si>
    <t xml:space="preserve"> 49.-</t>
  </si>
  <si>
    <t xml:space="preserve"> 4x    825.-</t>
  </si>
  <si>
    <t xml:space="preserve"> 66.-</t>
  </si>
  <si>
    <t xml:space="preserve"> 5x    660.-</t>
  </si>
  <si>
    <t xml:space="preserve"> 82.-</t>
  </si>
  <si>
    <t xml:space="preserve"> 6x    550.-</t>
  </si>
  <si>
    <t>10x    330.-</t>
  </si>
  <si>
    <t>165.-</t>
  </si>
  <si>
    <t>12x    275.-</t>
  </si>
  <si>
    <t>198.-</t>
  </si>
  <si>
    <t>15x    220.-</t>
  </si>
  <si>
    <t>247.-</t>
  </si>
  <si>
    <t>20x    165.-</t>
  </si>
  <si>
    <t>330.-</t>
  </si>
  <si>
    <t>25x    132.-</t>
  </si>
  <si>
    <t>410.-</t>
  </si>
  <si>
    <t>30x    110.-</t>
  </si>
  <si>
    <t>490.-</t>
  </si>
  <si>
    <t xml:space="preserve">  2x 1.800.-</t>
  </si>
  <si>
    <t xml:space="preserve"> 36.-</t>
  </si>
  <si>
    <t xml:space="preserve"> 3x 1.200.-</t>
  </si>
  <si>
    <t xml:space="preserve"> 54.-</t>
  </si>
  <si>
    <t xml:space="preserve"> 4x    900.-</t>
  </si>
  <si>
    <t xml:space="preserve"> 72.-</t>
  </si>
  <si>
    <t xml:space="preserve"> 5x    720.-</t>
  </si>
  <si>
    <t xml:space="preserve"> 90.-</t>
  </si>
  <si>
    <t xml:space="preserve"> 6x    600.-</t>
  </si>
  <si>
    <t>108.-</t>
  </si>
  <si>
    <t xml:space="preserve"> 8x    450.-</t>
  </si>
  <si>
    <t>144.-</t>
  </si>
  <si>
    <t>10x    360.-</t>
  </si>
  <si>
    <t>180.-</t>
  </si>
  <si>
    <t>12x    300.-</t>
  </si>
  <si>
    <t>216.-</t>
  </si>
  <si>
    <t>15x    240.-</t>
  </si>
  <si>
    <t>270.-</t>
  </si>
  <si>
    <t>18x    200.-</t>
  </si>
  <si>
    <t>324.-</t>
  </si>
  <si>
    <t>20x    180.-</t>
  </si>
  <si>
    <t>360.-</t>
  </si>
  <si>
    <t>24x    150.-</t>
  </si>
  <si>
    <t>430.-</t>
  </si>
  <si>
    <t>30x    120.-</t>
  </si>
  <si>
    <t>530.-</t>
  </si>
  <si>
    <t xml:space="preserve">  2x 1.950.-</t>
  </si>
  <si>
    <t>39.-</t>
  </si>
  <si>
    <t xml:space="preserve"> 3x 1.300.-</t>
  </si>
  <si>
    <t>58.-</t>
  </si>
  <si>
    <t xml:space="preserve"> 4x    975.-</t>
  </si>
  <si>
    <t>78.-</t>
  </si>
  <si>
    <t xml:space="preserve"> 5x    780.-</t>
  </si>
  <si>
    <t>97.-</t>
  </si>
  <si>
    <t xml:space="preserve"> 6x    650.-</t>
  </si>
  <si>
    <t xml:space="preserve">    117.-</t>
  </si>
  <si>
    <t>10x    390.-</t>
  </si>
  <si>
    <t xml:space="preserve">    195.-</t>
  </si>
  <si>
    <t>12x    325.-</t>
  </si>
  <si>
    <t xml:space="preserve">    234.-</t>
  </si>
  <si>
    <t>20x    195.-</t>
  </si>
  <si>
    <t xml:space="preserve">    390.-</t>
  </si>
  <si>
    <t>25x    156.-</t>
  </si>
  <si>
    <t xml:space="preserve">    485.-</t>
  </si>
  <si>
    <t>30x    130.-</t>
  </si>
  <si>
    <t>585.-</t>
  </si>
  <si>
    <t xml:space="preserve">  2x 2.100.-</t>
  </si>
  <si>
    <t xml:space="preserve"> 42.-</t>
  </si>
  <si>
    <t xml:space="preserve"> 3x 1.400.-</t>
  </si>
  <si>
    <t xml:space="preserve"> 63.-</t>
  </si>
  <si>
    <t xml:space="preserve"> 4x 1.050.-</t>
  </si>
  <si>
    <t xml:space="preserve"> 84.-</t>
  </si>
  <si>
    <t xml:space="preserve"> 5x    840.-</t>
  </si>
  <si>
    <t>105.-</t>
  </si>
  <si>
    <t xml:space="preserve"> 6x    700.-</t>
  </si>
  <si>
    <t>126.-</t>
  </si>
  <si>
    <t xml:space="preserve"> 7x    600.-</t>
  </si>
  <si>
    <t>147.-</t>
  </si>
  <si>
    <t xml:space="preserve"> 8x    525.-</t>
  </si>
  <si>
    <t>168.-</t>
  </si>
  <si>
    <t>10x    420.-</t>
  </si>
  <si>
    <t>210.-</t>
  </si>
  <si>
    <t>12x    350.-</t>
  </si>
  <si>
    <t>252.-</t>
  </si>
  <si>
    <t>15x    280.-</t>
  </si>
  <si>
    <t>315.-</t>
  </si>
  <si>
    <t>20x    210.-</t>
  </si>
  <si>
    <t>420.-</t>
  </si>
  <si>
    <t>24x    175.-</t>
  </si>
  <si>
    <t>500.-</t>
  </si>
  <si>
    <t>30x    140.-</t>
  </si>
  <si>
    <t xml:space="preserve">    630.-</t>
  </si>
  <si>
    <t xml:space="preserve">  2x 2.250.-</t>
  </si>
  <si>
    <t xml:space="preserve"> 45.-</t>
  </si>
  <si>
    <t xml:space="preserve"> 3x 1.500.-</t>
  </si>
  <si>
    <t xml:space="preserve"> 67.-</t>
  </si>
  <si>
    <t xml:space="preserve"> 4x 1.125.-</t>
  </si>
  <si>
    <t xml:space="preserve"> 5x    900.-</t>
  </si>
  <si>
    <t>112.-</t>
  </si>
  <si>
    <t xml:space="preserve"> 6x    750.-</t>
  </si>
  <si>
    <t>135.-</t>
  </si>
  <si>
    <t xml:space="preserve"> 9x    500.-</t>
  </si>
  <si>
    <t>202.-</t>
  </si>
  <si>
    <t>10x    450.-</t>
  </si>
  <si>
    <t>12x    375.-</t>
  </si>
  <si>
    <t>15x    300.-</t>
  </si>
  <si>
    <t>337.-</t>
  </si>
  <si>
    <t>18x    250.-</t>
  </si>
  <si>
    <t>405.-</t>
  </si>
  <si>
    <t>20x    225.-</t>
  </si>
  <si>
    <t>450.-</t>
  </si>
  <si>
    <t>25x    180.-</t>
  </si>
  <si>
    <t>560.-</t>
  </si>
  <si>
    <t>30x    150.-</t>
  </si>
  <si>
    <t>670.-</t>
  </si>
  <si>
    <t xml:space="preserve"> 2x 2.400.-</t>
  </si>
  <si>
    <t xml:space="preserve"> 48.-</t>
  </si>
  <si>
    <t xml:space="preserve"> 3x 1.600.-</t>
  </si>
  <si>
    <t xml:space="preserve"> 4x 1.200.-</t>
  </si>
  <si>
    <t xml:space="preserve"> 96.-</t>
  </si>
  <si>
    <t xml:space="preserve"> 5x    960.-</t>
  </si>
  <si>
    <t>120.-</t>
  </si>
  <si>
    <t xml:space="preserve"> 6x    800.-</t>
  </si>
  <si>
    <t xml:space="preserve"> 8x    600.-</t>
  </si>
  <si>
    <t>192.-</t>
  </si>
  <si>
    <t>10x    480.-</t>
  </si>
  <si>
    <t>240.-</t>
  </si>
  <si>
    <t>12x    400.-</t>
  </si>
  <si>
    <t>288.-</t>
  </si>
  <si>
    <t>15x    320.-</t>
  </si>
  <si>
    <t>16x    300.-</t>
  </si>
  <si>
    <t>384.-</t>
  </si>
  <si>
    <t>20x    240.-</t>
  </si>
  <si>
    <t>480.-</t>
  </si>
  <si>
    <t>24x    200.-</t>
  </si>
  <si>
    <t>576.-</t>
  </si>
  <si>
    <t>30x    160.-</t>
  </si>
  <si>
    <t>720.-</t>
  </si>
  <si>
    <t xml:space="preserve"> 2x 2.550.-</t>
  </si>
  <si>
    <t xml:space="preserve"> 51.-</t>
  </si>
  <si>
    <t xml:space="preserve"> 3x 1.700.-</t>
  </si>
  <si>
    <t xml:space="preserve"> 76.-</t>
  </si>
  <si>
    <t xml:space="preserve"> 4x 1.275.-</t>
  </si>
  <si>
    <t>102.-</t>
  </si>
  <si>
    <t>5x 1.020.-</t>
  </si>
  <si>
    <t>127.-</t>
  </si>
  <si>
    <t xml:space="preserve"> 6x    850.-</t>
  </si>
  <si>
    <t>153.-</t>
  </si>
  <si>
    <t>10x    510.-</t>
  </si>
  <si>
    <t>255.-</t>
  </si>
  <si>
    <t>12x    425.-</t>
  </si>
  <si>
    <t>306.-</t>
  </si>
  <si>
    <t>15x    340.-</t>
  </si>
  <si>
    <t>382.-</t>
  </si>
  <si>
    <t>20x    255.-</t>
  </si>
  <si>
    <t>510.-</t>
  </si>
  <si>
    <t>25x    204.-</t>
  </si>
  <si>
    <t>630.-</t>
  </si>
  <si>
    <t>30x    170.-</t>
  </si>
  <si>
    <t>765.-</t>
  </si>
  <si>
    <t xml:space="preserve"> 2x 3.000.-</t>
  </si>
  <si>
    <t xml:space="preserve">  60.-</t>
  </si>
  <si>
    <t xml:space="preserve"> 3x 2.000.-</t>
  </si>
  <si>
    <t xml:space="preserve"> 4x 1.500.-</t>
  </si>
  <si>
    <t>5x 1.200.-</t>
  </si>
  <si>
    <t>150.-</t>
  </si>
  <si>
    <t xml:space="preserve"> 6x 1.000.-</t>
  </si>
  <si>
    <t xml:space="preserve"> 8x    750.-</t>
  </si>
  <si>
    <t>10x    600.-</t>
  </si>
  <si>
    <t>300.-</t>
  </si>
  <si>
    <t>12x    500.-</t>
  </si>
  <si>
    <t>15x    400.-</t>
  </si>
  <si>
    <t>16x    375.-</t>
  </si>
  <si>
    <t>20x    300.-</t>
  </si>
  <si>
    <t>600.-</t>
  </si>
  <si>
    <t>24x    250.-</t>
  </si>
  <si>
    <t>30x    200.-</t>
  </si>
  <si>
    <t>900.-</t>
  </si>
  <si>
    <t xml:space="preserve">  2x 3.300.-</t>
  </si>
  <si>
    <t xml:space="preserve">  66.-</t>
  </si>
  <si>
    <t xml:space="preserve"> 3x 2.200.-</t>
  </si>
  <si>
    <t xml:space="preserve"> 4x 1.650.-</t>
  </si>
  <si>
    <t>132.-</t>
  </si>
  <si>
    <t>5x 1.320.-</t>
  </si>
  <si>
    <t xml:space="preserve"> 6x 1.100.-</t>
  </si>
  <si>
    <t xml:space="preserve"> 8x    825.-</t>
  </si>
  <si>
    <t>264.-</t>
  </si>
  <si>
    <t>10x    660.-</t>
  </si>
  <si>
    <t>12x    550.-</t>
  </si>
  <si>
    <t>396.-</t>
  </si>
  <si>
    <t>15x    440.-</t>
  </si>
  <si>
    <t>495.-</t>
  </si>
  <si>
    <t>20x    330.-</t>
  </si>
  <si>
    <t>660.-</t>
  </si>
  <si>
    <t>24x    275.-</t>
  </si>
  <si>
    <t>790.-</t>
  </si>
  <si>
    <t>30x    220.-</t>
  </si>
  <si>
    <t>990.-</t>
  </si>
  <si>
    <t>2x 3.450.-</t>
  </si>
  <si>
    <t xml:space="preserve"> 71.-</t>
  </si>
  <si>
    <t xml:space="preserve"> 3x 2.300.-</t>
  </si>
  <si>
    <t xml:space="preserve"> 4x 1.725.-</t>
  </si>
  <si>
    <t>138.-</t>
  </si>
  <si>
    <t>5x 1.380.-</t>
  </si>
  <si>
    <t>171.-</t>
  </si>
  <si>
    <t xml:space="preserve"> 6x 1.150.-</t>
  </si>
  <si>
    <t>205.-</t>
  </si>
  <si>
    <t>10x    690.-</t>
  </si>
  <si>
    <t>343.-</t>
  </si>
  <si>
    <t>12x    575.-</t>
  </si>
  <si>
    <t>414.-</t>
  </si>
  <si>
    <t>15x    460.-</t>
  </si>
  <si>
    <t>519.-</t>
  </si>
  <si>
    <t>20x    345.-</t>
  </si>
  <si>
    <t>690.-</t>
  </si>
  <si>
    <t>25x    276.-</t>
  </si>
  <si>
    <t>860.-</t>
  </si>
  <si>
    <t>30x    230.-</t>
  </si>
  <si>
    <t>1.030.-</t>
  </si>
  <si>
    <t xml:space="preserve"> 2x 3,750.-</t>
  </si>
  <si>
    <t>75,--</t>
  </si>
  <si>
    <t xml:space="preserve"> 3x 2.500.-</t>
  </si>
  <si>
    <t>112,--</t>
  </si>
  <si>
    <t xml:space="preserve"> 4x 1,875.-</t>
  </si>
  <si>
    <t>150,--</t>
  </si>
  <si>
    <t xml:space="preserve"> 5x 1.500.-</t>
  </si>
  <si>
    <t>188,--</t>
  </si>
  <si>
    <t xml:space="preserve"> 6x 1.250.-</t>
  </si>
  <si>
    <t>225,--</t>
  </si>
  <si>
    <t>10x    750.-</t>
  </si>
  <si>
    <t>375,--</t>
  </si>
  <si>
    <t>12x    625.-</t>
  </si>
  <si>
    <t>450,--</t>
  </si>
  <si>
    <t>15x    500.-</t>
  </si>
  <si>
    <t>562,--</t>
  </si>
  <si>
    <t>20x    375.-</t>
  </si>
  <si>
    <t>750,--</t>
  </si>
  <si>
    <t>25x    300.-</t>
  </si>
  <si>
    <t>938,--</t>
  </si>
  <si>
    <t>30x    250.-</t>
  </si>
  <si>
    <t>1,125,--</t>
  </si>
  <si>
    <t xml:space="preserve"> 2x 4,050.-</t>
  </si>
  <si>
    <t xml:space="preserve"> 81.-</t>
  </si>
  <si>
    <t xml:space="preserve"> 3x 2.700.-</t>
  </si>
  <si>
    <t xml:space="preserve"> 4x 2,025.-</t>
  </si>
  <si>
    <t>162.-</t>
  </si>
  <si>
    <t xml:space="preserve"> 5x 1.620.-</t>
  </si>
  <si>
    <t xml:space="preserve"> 6x 1.350.-</t>
  </si>
  <si>
    <t>243.-</t>
  </si>
  <si>
    <t>10x    810.-</t>
  </si>
  <si>
    <t>12x    675.-</t>
  </si>
  <si>
    <t>486.-</t>
  </si>
  <si>
    <t>15x    540.-</t>
  </si>
  <si>
    <t>607.-</t>
  </si>
  <si>
    <t>18x    450.-</t>
  </si>
  <si>
    <t>729.-</t>
  </si>
  <si>
    <t>20x    405.-</t>
  </si>
  <si>
    <t>810.-</t>
  </si>
  <si>
    <t>25x    324.-</t>
  </si>
  <si>
    <t>1,010.-</t>
  </si>
  <si>
    <t>30x    270.-</t>
  </si>
  <si>
    <t>1.215.-</t>
  </si>
  <si>
    <t xml:space="preserve">  2x 4.500.-</t>
  </si>
  <si>
    <t xml:space="preserve"> 3x 3.000.-</t>
  </si>
  <si>
    <t xml:space="preserve"> 4x 2.250.-</t>
  </si>
  <si>
    <t>5x 1.800.-</t>
  </si>
  <si>
    <t xml:space="preserve"> 6x 1.500.-</t>
  </si>
  <si>
    <t xml:space="preserve"> 8x 1.125.-</t>
  </si>
  <si>
    <t xml:space="preserve"> 9x 1.000.-</t>
  </si>
  <si>
    <t>10x    900.-</t>
  </si>
  <si>
    <t>12x    750.-</t>
  </si>
  <si>
    <t>540.-</t>
  </si>
  <si>
    <t>15x    600.-</t>
  </si>
  <si>
    <t>675.-</t>
  </si>
  <si>
    <t>18x    500.-</t>
  </si>
  <si>
    <t>20x    450.-</t>
  </si>
  <si>
    <t>24x    375.-</t>
  </si>
  <si>
    <t>1.080.-</t>
  </si>
  <si>
    <t>30x    300.-</t>
  </si>
  <si>
    <t>1.350.-</t>
  </si>
  <si>
    <t xml:space="preserve">  2x 5.000.-</t>
  </si>
  <si>
    <t xml:space="preserve"> 4x 2.500.-</t>
  </si>
  <si>
    <t>5x 2.000.-</t>
  </si>
  <si>
    <t xml:space="preserve"> 8x 1.250.-</t>
  </si>
  <si>
    <t>10x 1.000.-</t>
  </si>
  <si>
    <t>16x    625.-</t>
  </si>
  <si>
    <t>20x    500.-</t>
  </si>
  <si>
    <t>25x    400.-</t>
  </si>
  <si>
    <t>22x    500.-</t>
  </si>
  <si>
    <t xml:space="preserve">  2x 5.500.-</t>
  </si>
  <si>
    <t xml:space="preserve"> 4x 2.750.-</t>
  </si>
  <si>
    <t>5x 2.200.-</t>
  </si>
  <si>
    <t xml:space="preserve"> 8x 1.375.-</t>
  </si>
  <si>
    <t>10x 1.100.-</t>
  </si>
  <si>
    <t>11x 1.000.-</t>
  </si>
  <si>
    <t>20x    550.-</t>
  </si>
  <si>
    <t>25x    440.-</t>
  </si>
  <si>
    <t>2 X 6000</t>
  </si>
  <si>
    <t>4 X 3000</t>
  </si>
  <si>
    <t>6 X 2000</t>
  </si>
  <si>
    <t>8 X 1500</t>
  </si>
  <si>
    <t>10 X 1200</t>
  </si>
  <si>
    <t>12 X 1000</t>
  </si>
  <si>
    <t>20 X 600</t>
  </si>
  <si>
    <t>24 X 500</t>
  </si>
  <si>
    <t>16 X  750</t>
  </si>
  <si>
    <t>2 X 6500</t>
  </si>
  <si>
    <t>4 X 3250</t>
  </si>
  <si>
    <t>8 X 1625</t>
  </si>
  <si>
    <t>10 X 1300</t>
  </si>
  <si>
    <t>13 X 1000</t>
  </si>
  <si>
    <t>20 X 650</t>
  </si>
  <si>
    <t>25 X 520</t>
  </si>
  <si>
    <t>14 X 1000</t>
  </si>
  <si>
    <t>4 X 3500</t>
  </si>
  <si>
    <t>8 X 1750</t>
  </si>
  <si>
    <t>10 X 1400</t>
  </si>
  <si>
    <t>20 X 700</t>
  </si>
  <si>
    <t>24 X 585</t>
  </si>
  <si>
    <t>28 X 500</t>
  </si>
  <si>
    <t>ORTAKLIK SÜRESİ</t>
  </si>
  <si>
    <t>VERİLECEK İKRAZ TUTARI</t>
  </si>
  <si>
    <t>ACİL VERİLECEK İKRAZ</t>
  </si>
  <si>
    <t>2 - 11 Aya kadar</t>
  </si>
  <si>
    <t>12 - 23 Aya kadar</t>
  </si>
  <si>
    <t>2 - 4 Yıla kadar</t>
  </si>
  <si>
    <t>5 - 6 Yıla kadar</t>
  </si>
  <si>
    <t>7 - 8 Yıla kadar</t>
  </si>
  <si>
    <t>9 - 10 Yıla kadar</t>
  </si>
  <si>
    <t>11 - 12 Yıla kadar</t>
  </si>
  <si>
    <t>13 - 14 Yıla kadar</t>
  </si>
  <si>
    <t>15 Yıl ve üzeri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</si>
</sst>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&quot;TL&quot;_-;\-* #,##0\ &quot;TL&quot;_-;_-* &quot;-&quot;\ &quot;TL&quot;_-;_-@_-"/>
    <numFmt numFmtId="165" formatCode="#,##0\ &quot;TL&quot;"/>
  </numFmts>
  <fonts count="11" x14ac:knownFonts="1">
    <font>
      <sz val="11"/>
      <color theme="1"/>
      <name val="Calibri"/>
      <family val="2"/>
      <scheme val="minor"/>
    </font>
    <font>
      <sz val="10"/>
      <name val="Arial Tur"/>
      <charset val="162"/>
    </font>
    <font>
      <b/>
      <sz val="11"/>
      <color rgb="FF0070C0"/>
      <name val="Arial Black"/>
      <family val="2"/>
      <charset val="162"/>
    </font>
    <font>
      <b/>
      <sz val="11"/>
      <name val="Arial Black"/>
      <family val="2"/>
      <charset val="162"/>
    </font>
    <font>
      <b/>
      <sz val="11"/>
      <color theme="1"/>
      <name val="Arial Black"/>
      <family val="2"/>
      <charset val="162"/>
    </font>
    <font>
      <sz val="11"/>
      <color theme="1"/>
      <name val="Arial Black"/>
      <family val="2"/>
      <charset val="162"/>
    </font>
    <font>
      <sz val="11"/>
      <color rgb="FF0070C0"/>
      <name val="Arial Black"/>
      <family val="2"/>
      <charset val="162"/>
    </font>
    <font>
      <sz val="11"/>
      <name val="Arial Black"/>
      <family val="2"/>
      <charset val="162"/>
    </font>
    <font>
      <b/>
      <sz val="11"/>
      <color rgb="FFFF3399"/>
      <name val="Arial Black"/>
      <family val="2"/>
      <charset val="162"/>
    </font>
    <font>
      <b/>
      <sz val="20"/>
      <name val="Arial Black"/>
      <family val="2"/>
      <charset val="162"/>
    </font>
    <font>
      <sz val="20"/>
      <name val="Arial Black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/>
    </xf>
    <xf numFmtId="164" fontId="2" fillId="2" borderId="4" xfId="1" applyNumberFormat="1" applyFont="1" applyFill="1" applyBorder="1" applyAlignment="1">
      <alignment horizontal="center" vertical="center"/>
    </xf>
    <xf numFmtId="0" fontId="3" fillId="0" borderId="5" xfId="2" applyFont="1" applyBorder="1" applyAlignment="1">
      <alignment horizontal="right"/>
    </xf>
    <xf numFmtId="165" fontId="2" fillId="0" borderId="6" xfId="2" applyNumberFormat="1" applyFont="1" applyBorder="1" applyAlignment="1">
      <alignment horizontal="right"/>
    </xf>
    <xf numFmtId="165" fontId="4" fillId="0" borderId="6" xfId="0" applyNumberFormat="1" applyFont="1" applyBorder="1" applyAlignment="1">
      <alignment horizontal="right"/>
    </xf>
    <xf numFmtId="165" fontId="4" fillId="0" borderId="6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right"/>
    </xf>
    <xf numFmtId="0" fontId="3" fillId="0" borderId="8" xfId="2" applyFont="1" applyBorder="1" applyAlignment="1">
      <alignment horizontal="right"/>
    </xf>
    <xf numFmtId="165" fontId="2" fillId="0" borderId="9" xfId="2" applyNumberFormat="1" applyFont="1" applyBorder="1" applyAlignment="1">
      <alignment horizontal="right"/>
    </xf>
    <xf numFmtId="165" fontId="4" fillId="0" borderId="9" xfId="0" applyNumberFormat="1" applyFont="1" applyBorder="1" applyAlignment="1">
      <alignment horizontal="right"/>
    </xf>
    <xf numFmtId="165" fontId="4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164" fontId="6" fillId="0" borderId="0" xfId="0" applyNumberFormat="1" applyFont="1" applyAlignment="1">
      <alignment horizontal="right"/>
    </xf>
    <xf numFmtId="0" fontId="7" fillId="0" borderId="0" xfId="1" applyFont="1"/>
    <xf numFmtId="0" fontId="5" fillId="0" borderId="0" xfId="0" applyFont="1"/>
    <xf numFmtId="0" fontId="7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5" xfId="1" applyFont="1" applyBorder="1" applyAlignment="1">
      <alignment horizontal="right"/>
    </xf>
    <xf numFmtId="164" fontId="6" fillId="0" borderId="6" xfId="1" applyNumberFormat="1" applyFont="1" applyBorder="1" applyAlignment="1"/>
    <xf numFmtId="0" fontId="7" fillId="0" borderId="6" xfId="1" applyFont="1" applyBorder="1" applyAlignment="1">
      <alignment horizontal="right"/>
    </xf>
    <xf numFmtId="0" fontId="7" fillId="0" borderId="6" xfId="1" applyFont="1" applyBorder="1" applyAlignment="1">
      <alignment horizontal="center"/>
    </xf>
    <xf numFmtId="164" fontId="6" fillId="0" borderId="7" xfId="1" applyNumberFormat="1" applyFont="1" applyBorder="1" applyAlignment="1">
      <alignment horizontal="right"/>
    </xf>
    <xf numFmtId="0" fontId="7" fillId="0" borderId="0" xfId="1" applyFont="1" applyAlignment="1">
      <alignment horizontal="center"/>
    </xf>
    <xf numFmtId="0" fontId="7" fillId="0" borderId="8" xfId="1" applyFont="1" applyBorder="1" applyAlignment="1">
      <alignment horizontal="right"/>
    </xf>
    <xf numFmtId="164" fontId="6" fillId="0" borderId="9" xfId="1" applyNumberFormat="1" applyFont="1" applyBorder="1" applyAlignment="1"/>
    <xf numFmtId="0" fontId="7" fillId="0" borderId="9" xfId="1" applyFont="1" applyBorder="1" applyAlignment="1">
      <alignment horizontal="right"/>
    </xf>
    <xf numFmtId="0" fontId="7" fillId="0" borderId="9" xfId="1" applyFont="1" applyBorder="1" applyAlignment="1">
      <alignment horizontal="center"/>
    </xf>
    <xf numFmtId="164" fontId="6" fillId="0" borderId="10" xfId="1" applyNumberFormat="1" applyFont="1" applyBorder="1" applyAlignment="1">
      <alignment horizontal="right"/>
    </xf>
    <xf numFmtId="0" fontId="7" fillId="0" borderId="0" xfId="1" applyFont="1" applyAlignment="1">
      <alignment horizontal="right"/>
    </xf>
    <xf numFmtId="164" fontId="6" fillId="0" borderId="0" xfId="1" applyNumberFormat="1" applyFont="1" applyAlignment="1"/>
    <xf numFmtId="164" fontId="6" fillId="0" borderId="0" xfId="1" applyNumberFormat="1" applyFont="1" applyAlignment="1">
      <alignment horizontal="right"/>
    </xf>
    <xf numFmtId="17" fontId="7" fillId="0" borderId="6" xfId="1" applyNumberFormat="1" applyFont="1" applyBorder="1" applyAlignment="1">
      <alignment horizontal="right"/>
    </xf>
    <xf numFmtId="0" fontId="7" fillId="0" borderId="0" xfId="1" applyFont="1" applyAlignment="1">
      <alignment horizontal="left"/>
    </xf>
    <xf numFmtId="164" fontId="6" fillId="0" borderId="0" xfId="0" applyNumberFormat="1" applyFont="1" applyAlignment="1"/>
    <xf numFmtId="164" fontId="6" fillId="0" borderId="6" xfId="0" applyNumberFormat="1" applyFont="1" applyBorder="1" applyAlignment="1"/>
    <xf numFmtId="164" fontId="6" fillId="0" borderId="9" xfId="0" applyNumberFormat="1" applyFont="1" applyBorder="1" applyAlignment="1"/>
    <xf numFmtId="0" fontId="3" fillId="0" borderId="0" xfId="1" applyFont="1" applyAlignment="1">
      <alignment horizontal="right"/>
    </xf>
    <xf numFmtId="3" fontId="7" fillId="0" borderId="6" xfId="1" applyNumberFormat="1" applyFont="1" applyBorder="1" applyAlignment="1">
      <alignment horizontal="center"/>
    </xf>
    <xf numFmtId="0" fontId="7" fillId="0" borderId="0" xfId="1" applyFont="1" applyBorder="1"/>
    <xf numFmtId="164" fontId="6" fillId="0" borderId="7" xfId="1" applyNumberFormat="1" applyFont="1" applyFill="1" applyBorder="1" applyAlignment="1">
      <alignment horizontal="right"/>
    </xf>
    <xf numFmtId="0" fontId="7" fillId="0" borderId="5" xfId="1" applyFont="1" applyFill="1" applyBorder="1" applyAlignment="1">
      <alignment horizontal="right"/>
    </xf>
    <xf numFmtId="0" fontId="7" fillId="0" borderId="8" xfId="1" applyFont="1" applyFill="1" applyBorder="1" applyAlignment="1">
      <alignment horizontal="right"/>
    </xf>
    <xf numFmtId="0" fontId="7" fillId="0" borderId="0" xfId="1" applyFont="1" applyFill="1" applyBorder="1" applyAlignment="1">
      <alignment horizontal="right"/>
    </xf>
    <xf numFmtId="0" fontId="7" fillId="0" borderId="0" xfId="1" applyFont="1" applyBorder="1" applyAlignment="1">
      <alignment horizontal="right"/>
    </xf>
    <xf numFmtId="0" fontId="7" fillId="0" borderId="0" xfId="1" applyFont="1" applyBorder="1" applyAlignment="1">
      <alignment horizontal="center"/>
    </xf>
    <xf numFmtId="164" fontId="6" fillId="0" borderId="0" xfId="1" applyNumberFormat="1" applyFont="1" applyBorder="1" applyAlignment="1">
      <alignment horizontal="right"/>
    </xf>
    <xf numFmtId="0" fontId="7" fillId="0" borderId="6" xfId="1" applyFont="1" applyFill="1" applyBorder="1" applyAlignment="1">
      <alignment horizontal="right"/>
    </xf>
    <xf numFmtId="0" fontId="6" fillId="0" borderId="0" xfId="1" applyFont="1" applyAlignment="1">
      <alignment horizontal="right"/>
    </xf>
    <xf numFmtId="3" fontId="7" fillId="0" borderId="5" xfId="1" applyNumberFormat="1" applyFont="1" applyBorder="1" applyAlignment="1">
      <alignment horizontal="right"/>
    </xf>
    <xf numFmtId="164" fontId="6" fillId="0" borderId="6" xfId="1" applyNumberFormat="1" applyFont="1" applyBorder="1" applyAlignment="1">
      <alignment horizontal="right"/>
    </xf>
    <xf numFmtId="164" fontId="6" fillId="0" borderId="9" xfId="1" applyNumberFormat="1" applyFont="1" applyBorder="1" applyAlignment="1">
      <alignment horizontal="right"/>
    </xf>
    <xf numFmtId="164" fontId="2" fillId="2" borderId="3" xfId="1" applyNumberFormat="1" applyFont="1" applyFill="1" applyBorder="1" applyAlignment="1">
      <alignment horizontal="center" vertical="center"/>
    </xf>
    <xf numFmtId="0" fontId="9" fillId="2" borderId="20" xfId="1" applyFont="1" applyFill="1" applyBorder="1" applyAlignment="1">
      <alignment horizontal="center" vertical="center" wrapText="1"/>
    </xf>
    <xf numFmtId="0" fontId="9" fillId="2" borderId="21" xfId="1" applyFont="1" applyFill="1" applyBorder="1" applyAlignment="1">
      <alignment horizontal="center" vertical="center" wrapText="1"/>
    </xf>
    <xf numFmtId="0" fontId="9" fillId="0" borderId="22" xfId="1" applyFont="1" applyBorder="1" applyAlignment="1">
      <alignment horizontal="center" wrapText="1"/>
    </xf>
    <xf numFmtId="0" fontId="9" fillId="0" borderId="17" xfId="2" applyFont="1" applyBorder="1" applyAlignment="1">
      <alignment horizontal="right"/>
    </xf>
    <xf numFmtId="165" fontId="9" fillId="0" borderId="18" xfId="2" applyNumberFormat="1" applyFont="1" applyBorder="1" applyAlignment="1">
      <alignment horizontal="right"/>
    </xf>
    <xf numFmtId="3" fontId="9" fillId="0" borderId="18" xfId="0" applyNumberFormat="1" applyFont="1" applyBorder="1" applyAlignment="1">
      <alignment horizontal="center" vertical="center"/>
    </xf>
    <xf numFmtId="3" fontId="9" fillId="0" borderId="19" xfId="0" applyNumberFormat="1" applyFont="1" applyBorder="1" applyAlignment="1">
      <alignment horizontal="center"/>
    </xf>
    <xf numFmtId="0" fontId="9" fillId="0" borderId="11" xfId="2" applyFont="1" applyBorder="1" applyAlignment="1">
      <alignment horizontal="right"/>
    </xf>
    <xf numFmtId="165" fontId="9" fillId="0" borderId="12" xfId="2" applyNumberFormat="1" applyFont="1" applyBorder="1" applyAlignment="1">
      <alignment horizontal="right"/>
    </xf>
    <xf numFmtId="3" fontId="9" fillId="0" borderId="12" xfId="0" applyNumberFormat="1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/>
    </xf>
    <xf numFmtId="0" fontId="10" fillId="0" borderId="11" xfId="0" applyFont="1" applyBorder="1"/>
    <xf numFmtId="3" fontId="10" fillId="0" borderId="12" xfId="0" applyNumberFormat="1" applyFont="1" applyBorder="1" applyAlignment="1">
      <alignment horizontal="center" vertical="center"/>
    </xf>
    <xf numFmtId="0" fontId="10" fillId="0" borderId="14" xfId="0" applyFont="1" applyBorder="1"/>
    <xf numFmtId="165" fontId="9" fillId="0" borderId="15" xfId="2" applyNumberFormat="1" applyFont="1" applyBorder="1" applyAlignment="1">
      <alignment horizontal="right"/>
    </xf>
    <xf numFmtId="3" fontId="10" fillId="0" borderId="15" xfId="0" applyNumberFormat="1" applyFont="1" applyBorder="1" applyAlignment="1">
      <alignment horizontal="center" vertical="center"/>
    </xf>
    <xf numFmtId="3" fontId="9" fillId="0" borderId="16" xfId="0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2 3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74"/>
  <sheetViews>
    <sheetView tabSelected="1" topLeftCell="A352" workbookViewId="0">
      <selection activeCell="H367" sqref="H367"/>
    </sheetView>
  </sheetViews>
  <sheetFormatPr defaultColWidth="9.140625" defaultRowHeight="18.75" x14ac:dyDescent="0.4"/>
  <cols>
    <col min="1" max="1" width="3.5703125" style="20" customWidth="1"/>
    <col min="2" max="2" width="16.28515625" style="15" customWidth="1"/>
    <col min="3" max="3" width="15.28515625" style="16" customWidth="1"/>
    <col min="4" max="4" width="16.28515625" style="15" customWidth="1"/>
    <col min="5" max="5" width="12.140625" style="17" customWidth="1"/>
    <col min="6" max="6" width="16.140625" style="18" customWidth="1"/>
    <col min="7" max="7" width="9.140625" style="20" hidden="1" customWidth="1"/>
    <col min="8" max="8" width="6.7109375" style="20" customWidth="1"/>
    <col min="9" max="9" width="45.28515625" style="20" customWidth="1"/>
    <col min="10" max="10" width="30.28515625" style="22" customWidth="1"/>
    <col min="11" max="11" width="26.85546875" style="20" customWidth="1"/>
    <col min="12" max="16384" width="9.140625" style="20"/>
  </cols>
  <sheetData>
    <row r="1" spans="1:6" ht="19.5" thickBot="1" x14ac:dyDescent="0.45">
      <c r="A1" s="19"/>
      <c r="B1" s="75" t="s">
        <v>0</v>
      </c>
      <c r="C1" s="75"/>
      <c r="D1" s="75"/>
      <c r="E1" s="75"/>
      <c r="F1" s="75"/>
    </row>
    <row r="2" spans="1:6" s="22" customFormat="1" ht="19.5" thickTop="1" x14ac:dyDescent="0.4">
      <c r="A2" s="21"/>
      <c r="B2" s="1" t="s">
        <v>1</v>
      </c>
      <c r="C2" s="2" t="s">
        <v>2</v>
      </c>
      <c r="D2" s="2" t="s">
        <v>3</v>
      </c>
      <c r="E2" s="3" t="s">
        <v>4</v>
      </c>
      <c r="F2" s="4" t="s">
        <v>5</v>
      </c>
    </row>
    <row r="3" spans="1:6" x14ac:dyDescent="0.4">
      <c r="A3" s="19"/>
      <c r="B3" s="23" t="s">
        <v>6</v>
      </c>
      <c r="C3" s="24">
        <f>2*300</f>
        <v>600</v>
      </c>
      <c r="D3" s="25" t="s">
        <v>7</v>
      </c>
      <c r="E3" s="26">
        <v>1</v>
      </c>
      <c r="F3" s="27">
        <v>593</v>
      </c>
    </row>
    <row r="4" spans="1:6" x14ac:dyDescent="0.4">
      <c r="A4" s="19"/>
      <c r="B4" s="23" t="s">
        <v>8</v>
      </c>
      <c r="C4" s="24">
        <f>3*200</f>
        <v>600</v>
      </c>
      <c r="D4" s="25" t="s">
        <v>9</v>
      </c>
      <c r="E4" s="26">
        <v>1</v>
      </c>
      <c r="F4" s="27">
        <v>590</v>
      </c>
    </row>
    <row r="5" spans="1:6" x14ac:dyDescent="0.4">
      <c r="A5" s="19"/>
      <c r="B5" s="23" t="s">
        <v>10</v>
      </c>
      <c r="C5" s="24">
        <f>4*150</f>
        <v>600</v>
      </c>
      <c r="D5" s="25" t="s">
        <v>11</v>
      </c>
      <c r="E5" s="26">
        <v>1</v>
      </c>
      <c r="F5" s="27">
        <v>587</v>
      </c>
    </row>
    <row r="6" spans="1:6" x14ac:dyDescent="0.4">
      <c r="A6" s="19"/>
      <c r="B6" s="23" t="s">
        <v>12</v>
      </c>
      <c r="C6" s="24">
        <f>5*120</f>
        <v>600</v>
      </c>
      <c r="D6" s="25" t="s">
        <v>13</v>
      </c>
      <c r="E6" s="26">
        <v>1</v>
      </c>
      <c r="F6" s="27">
        <v>584</v>
      </c>
    </row>
    <row r="7" spans="1:6" x14ac:dyDescent="0.4">
      <c r="A7" s="19"/>
      <c r="B7" s="23" t="s">
        <v>14</v>
      </c>
      <c r="C7" s="24">
        <f>6*100</f>
        <v>600</v>
      </c>
      <c r="D7" s="25" t="s">
        <v>15</v>
      </c>
      <c r="E7" s="26">
        <v>1</v>
      </c>
      <c r="F7" s="27">
        <v>581</v>
      </c>
    </row>
    <row r="8" spans="1:6" x14ac:dyDescent="0.4">
      <c r="A8" s="19"/>
      <c r="B8" s="23" t="s">
        <v>16</v>
      </c>
      <c r="C8" s="24">
        <f>8*75</f>
        <v>600</v>
      </c>
      <c r="D8" s="25" t="s">
        <v>17</v>
      </c>
      <c r="E8" s="26">
        <v>1</v>
      </c>
      <c r="F8" s="27">
        <v>575</v>
      </c>
    </row>
    <row r="9" spans="1:6" ht="19.5" thickBot="1" x14ac:dyDescent="0.45">
      <c r="A9" s="28"/>
      <c r="B9" s="29" t="s">
        <v>18</v>
      </c>
      <c r="C9" s="30">
        <f>10*60</f>
        <v>600</v>
      </c>
      <c r="D9" s="31" t="s">
        <v>19</v>
      </c>
      <c r="E9" s="32">
        <v>2</v>
      </c>
      <c r="F9" s="33">
        <v>568</v>
      </c>
    </row>
    <row r="10" spans="1:6" ht="20.25" thickTop="1" thickBot="1" x14ac:dyDescent="0.45">
      <c r="A10" s="19"/>
      <c r="B10" s="34"/>
      <c r="C10" s="35"/>
      <c r="D10" s="34"/>
      <c r="E10" s="28"/>
      <c r="F10" s="36"/>
    </row>
    <row r="11" spans="1:6" s="22" customFormat="1" ht="19.5" thickTop="1" x14ac:dyDescent="0.4">
      <c r="A11" s="21"/>
      <c r="B11" s="1" t="s">
        <v>1</v>
      </c>
      <c r="C11" s="2" t="s">
        <v>2</v>
      </c>
      <c r="D11" s="2" t="s">
        <v>3</v>
      </c>
      <c r="E11" s="3" t="s">
        <v>4</v>
      </c>
      <c r="F11" s="4" t="s">
        <v>5</v>
      </c>
    </row>
    <row r="12" spans="1:6" x14ac:dyDescent="0.4">
      <c r="A12" s="19"/>
      <c r="B12" s="23" t="s">
        <v>20</v>
      </c>
      <c r="C12" s="24">
        <f>2*375</f>
        <v>750</v>
      </c>
      <c r="D12" s="37" t="s">
        <v>21</v>
      </c>
      <c r="E12" s="26">
        <v>1</v>
      </c>
      <c r="F12" s="27">
        <v>742</v>
      </c>
    </row>
    <row r="13" spans="1:6" x14ac:dyDescent="0.4">
      <c r="A13" s="19"/>
      <c r="B13" s="23" t="s">
        <v>22</v>
      </c>
      <c r="C13" s="24">
        <f>3*250</f>
        <v>750</v>
      </c>
      <c r="D13" s="25" t="s">
        <v>23</v>
      </c>
      <c r="E13" s="26">
        <v>1</v>
      </c>
      <c r="F13" s="27">
        <v>739</v>
      </c>
    </row>
    <row r="14" spans="1:6" x14ac:dyDescent="0.4">
      <c r="A14" s="19"/>
      <c r="B14" s="23" t="s">
        <v>24</v>
      </c>
      <c r="C14" s="24">
        <f>5*150</f>
        <v>750</v>
      </c>
      <c r="D14" s="25" t="s">
        <v>25</v>
      </c>
      <c r="E14" s="26">
        <v>1</v>
      </c>
      <c r="F14" s="27">
        <v>732</v>
      </c>
    </row>
    <row r="15" spans="1:6" x14ac:dyDescent="0.4">
      <c r="A15" s="19"/>
      <c r="B15" s="23" t="s">
        <v>26</v>
      </c>
      <c r="C15" s="24">
        <f>6*125</f>
        <v>750</v>
      </c>
      <c r="D15" s="25" t="s">
        <v>27</v>
      </c>
      <c r="E15" s="26">
        <v>1</v>
      </c>
      <c r="F15" s="27">
        <v>728</v>
      </c>
    </row>
    <row r="16" spans="1:6" ht="19.5" thickBot="1" x14ac:dyDescent="0.45">
      <c r="A16" s="19"/>
      <c r="B16" s="29" t="s">
        <v>28</v>
      </c>
      <c r="C16" s="30">
        <f>10*75</f>
        <v>750</v>
      </c>
      <c r="D16" s="31" t="s">
        <v>29</v>
      </c>
      <c r="E16" s="32">
        <v>2</v>
      </c>
      <c r="F16" s="33">
        <v>713</v>
      </c>
    </row>
    <row r="17" spans="1:6" ht="20.25" thickTop="1" thickBot="1" x14ac:dyDescent="0.45">
      <c r="A17" s="38"/>
      <c r="B17" s="34"/>
      <c r="C17" s="39"/>
      <c r="D17" s="34"/>
      <c r="E17" s="28"/>
      <c r="F17" s="36"/>
    </row>
    <row r="18" spans="1:6" s="22" customFormat="1" ht="19.5" thickTop="1" x14ac:dyDescent="0.4">
      <c r="A18" s="21"/>
      <c r="B18" s="1" t="s">
        <v>1</v>
      </c>
      <c r="C18" s="2" t="s">
        <v>2</v>
      </c>
      <c r="D18" s="2" t="s">
        <v>3</v>
      </c>
      <c r="E18" s="3" t="s">
        <v>4</v>
      </c>
      <c r="F18" s="4" t="s">
        <v>5</v>
      </c>
    </row>
    <row r="19" spans="1:6" x14ac:dyDescent="0.4">
      <c r="A19" s="19"/>
      <c r="B19" s="23" t="s">
        <v>30</v>
      </c>
      <c r="C19" s="40">
        <f>2*450</f>
        <v>900</v>
      </c>
      <c r="D19" s="25" t="s">
        <v>9</v>
      </c>
      <c r="E19" s="26">
        <v>1</v>
      </c>
      <c r="F19" s="27">
        <v>890</v>
      </c>
    </row>
    <row r="20" spans="1:6" x14ac:dyDescent="0.4">
      <c r="A20" s="19"/>
      <c r="B20" s="23" t="s">
        <v>31</v>
      </c>
      <c r="C20" s="40">
        <f>3*300</f>
        <v>900</v>
      </c>
      <c r="D20" s="25" t="s">
        <v>32</v>
      </c>
      <c r="E20" s="26">
        <v>1</v>
      </c>
      <c r="F20" s="27">
        <v>886</v>
      </c>
    </row>
    <row r="21" spans="1:6" x14ac:dyDescent="0.4">
      <c r="A21" s="19"/>
      <c r="B21" s="23" t="s">
        <v>33</v>
      </c>
      <c r="C21" s="40">
        <f>4*225</f>
        <v>900</v>
      </c>
      <c r="D21" s="25" t="s">
        <v>15</v>
      </c>
      <c r="E21" s="26">
        <v>1</v>
      </c>
      <c r="F21" s="27">
        <v>881</v>
      </c>
    </row>
    <row r="22" spans="1:6" x14ac:dyDescent="0.4">
      <c r="A22" s="19"/>
      <c r="B22" s="23" t="s">
        <v>34</v>
      </c>
      <c r="C22" s="40">
        <f>5*180</f>
        <v>900</v>
      </c>
      <c r="D22" s="25" t="s">
        <v>35</v>
      </c>
      <c r="E22" s="26">
        <v>1</v>
      </c>
      <c r="F22" s="27">
        <v>877</v>
      </c>
    </row>
    <row r="23" spans="1:6" x14ac:dyDescent="0.4">
      <c r="A23" s="19"/>
      <c r="B23" s="23" t="s">
        <v>36</v>
      </c>
      <c r="C23" s="40">
        <f>6*150</f>
        <v>900</v>
      </c>
      <c r="D23" s="25" t="s">
        <v>37</v>
      </c>
      <c r="E23" s="26">
        <v>1</v>
      </c>
      <c r="F23" s="27">
        <v>872</v>
      </c>
    </row>
    <row r="24" spans="1:6" ht="19.5" thickBot="1" x14ac:dyDescent="0.45">
      <c r="A24" s="19"/>
      <c r="B24" s="29" t="s">
        <v>38</v>
      </c>
      <c r="C24" s="41">
        <f>10*90</f>
        <v>900</v>
      </c>
      <c r="D24" s="31" t="s">
        <v>39</v>
      </c>
      <c r="E24" s="32">
        <v>2</v>
      </c>
      <c r="F24" s="33">
        <v>853</v>
      </c>
    </row>
    <row r="25" spans="1:6" ht="20.25" thickTop="1" thickBot="1" x14ac:dyDescent="0.45">
      <c r="A25" s="19"/>
      <c r="B25" s="42"/>
      <c r="C25" s="39"/>
      <c r="D25" s="34"/>
      <c r="E25" s="28"/>
      <c r="F25" s="36"/>
    </row>
    <row r="26" spans="1:6" s="22" customFormat="1" ht="19.5" thickTop="1" x14ac:dyDescent="0.4">
      <c r="A26" s="21"/>
      <c r="B26" s="1" t="s">
        <v>1</v>
      </c>
      <c r="C26" s="2" t="s">
        <v>2</v>
      </c>
      <c r="D26" s="2" t="s">
        <v>3</v>
      </c>
      <c r="E26" s="3" t="s">
        <v>4</v>
      </c>
      <c r="F26" s="4" t="s">
        <v>5</v>
      </c>
    </row>
    <row r="27" spans="1:6" x14ac:dyDescent="0.4">
      <c r="A27" s="19"/>
      <c r="B27" s="23" t="s">
        <v>40</v>
      </c>
      <c r="C27" s="40">
        <f>2*525</f>
        <v>1050</v>
      </c>
      <c r="D27" s="25" t="s">
        <v>23</v>
      </c>
      <c r="E27" s="43">
        <v>1</v>
      </c>
      <c r="F27" s="27">
        <v>1039</v>
      </c>
    </row>
    <row r="28" spans="1:6" x14ac:dyDescent="0.4">
      <c r="A28" s="19"/>
      <c r="B28" s="23" t="s">
        <v>41</v>
      </c>
      <c r="C28" s="40">
        <f>3*350</f>
        <v>1050</v>
      </c>
      <c r="D28" s="25" t="s">
        <v>13</v>
      </c>
      <c r="E28" s="26">
        <v>1</v>
      </c>
      <c r="F28" s="27">
        <v>1034</v>
      </c>
    </row>
    <row r="29" spans="1:6" x14ac:dyDescent="0.4">
      <c r="A29" s="19"/>
      <c r="B29" s="23" t="s">
        <v>42</v>
      </c>
      <c r="C29" s="40">
        <f>5*210</f>
        <v>1050</v>
      </c>
      <c r="D29" s="25" t="s">
        <v>43</v>
      </c>
      <c r="E29" s="26">
        <v>1</v>
      </c>
      <c r="F29" s="27">
        <v>1023</v>
      </c>
    </row>
    <row r="30" spans="1:6" x14ac:dyDescent="0.4">
      <c r="A30" s="19"/>
      <c r="B30" s="23" t="s">
        <v>44</v>
      </c>
      <c r="C30" s="40">
        <f>6*175</f>
        <v>1050</v>
      </c>
      <c r="D30" s="25" t="s">
        <v>19</v>
      </c>
      <c r="E30" s="26">
        <v>2</v>
      </c>
      <c r="F30" s="27">
        <v>1018</v>
      </c>
    </row>
    <row r="31" spans="1:6" x14ac:dyDescent="0.4">
      <c r="A31" s="19"/>
      <c r="B31" s="23" t="s">
        <v>45</v>
      </c>
      <c r="C31" s="40">
        <f>10*105</f>
        <v>1050</v>
      </c>
      <c r="D31" s="25" t="s">
        <v>46</v>
      </c>
      <c r="E31" s="26">
        <v>3</v>
      </c>
      <c r="F31" s="27">
        <v>994</v>
      </c>
    </row>
    <row r="32" spans="1:6" ht="19.5" thickBot="1" x14ac:dyDescent="0.45">
      <c r="A32" s="19"/>
      <c r="B32" s="29" t="s">
        <v>47</v>
      </c>
      <c r="C32" s="41">
        <f>15*70</f>
        <v>1050</v>
      </c>
      <c r="D32" s="31" t="s">
        <v>48</v>
      </c>
      <c r="E32" s="32">
        <v>4</v>
      </c>
      <c r="F32" s="33">
        <v>967</v>
      </c>
    </row>
    <row r="33" spans="1:6" ht="20.25" thickTop="1" thickBot="1" x14ac:dyDescent="0.45">
      <c r="B33" s="42"/>
      <c r="C33" s="39"/>
      <c r="D33" s="42"/>
      <c r="E33" s="28"/>
      <c r="F33" s="36"/>
    </row>
    <row r="34" spans="1:6" s="22" customFormat="1" ht="19.5" thickTop="1" x14ac:dyDescent="0.4">
      <c r="A34" s="21"/>
      <c r="B34" s="1" t="s">
        <v>1</v>
      </c>
      <c r="C34" s="2" t="s">
        <v>2</v>
      </c>
      <c r="D34" s="2" t="s">
        <v>3</v>
      </c>
      <c r="E34" s="3" t="s">
        <v>4</v>
      </c>
      <c r="F34" s="4" t="s">
        <v>5</v>
      </c>
    </row>
    <row r="35" spans="1:6" x14ac:dyDescent="0.4">
      <c r="B35" s="23" t="s">
        <v>49</v>
      </c>
      <c r="C35" s="40">
        <f>2*675</f>
        <v>1350</v>
      </c>
      <c r="D35" s="25" t="s">
        <v>32</v>
      </c>
      <c r="E35" s="26">
        <v>1</v>
      </c>
      <c r="F35" s="27">
        <v>1336</v>
      </c>
    </row>
    <row r="36" spans="1:6" x14ac:dyDescent="0.4">
      <c r="B36" s="23" t="s">
        <v>50</v>
      </c>
      <c r="C36" s="40">
        <f>3*450</f>
        <v>1350</v>
      </c>
      <c r="D36" s="25" t="s">
        <v>51</v>
      </c>
      <c r="E36" s="26">
        <v>1</v>
      </c>
      <c r="F36" s="27">
        <v>1329</v>
      </c>
    </row>
    <row r="37" spans="1:6" x14ac:dyDescent="0.4">
      <c r="B37" s="23" t="s">
        <v>52</v>
      </c>
      <c r="C37" s="40">
        <f>5*270</f>
        <v>1350</v>
      </c>
      <c r="D37" s="25" t="s">
        <v>53</v>
      </c>
      <c r="E37" s="26">
        <v>2</v>
      </c>
      <c r="F37" s="27">
        <v>1315</v>
      </c>
    </row>
    <row r="38" spans="1:6" x14ac:dyDescent="0.4">
      <c r="B38" s="23" t="s">
        <v>54</v>
      </c>
      <c r="C38" s="40">
        <f>6*225</f>
        <v>1350</v>
      </c>
      <c r="D38" s="25" t="s">
        <v>55</v>
      </c>
      <c r="E38" s="26">
        <v>2</v>
      </c>
      <c r="F38" s="27">
        <v>1308</v>
      </c>
    </row>
    <row r="39" spans="1:6" x14ac:dyDescent="0.4">
      <c r="B39" s="23" t="s">
        <v>56</v>
      </c>
      <c r="C39" s="40">
        <f>9*150</f>
        <v>1350</v>
      </c>
      <c r="D39" s="25" t="s">
        <v>57</v>
      </c>
      <c r="E39" s="26">
        <v>3</v>
      </c>
      <c r="F39" s="27">
        <v>1287</v>
      </c>
    </row>
    <row r="40" spans="1:6" x14ac:dyDescent="0.4">
      <c r="B40" s="23" t="s">
        <v>58</v>
      </c>
      <c r="C40" s="40">
        <f>10*135</f>
        <v>1350</v>
      </c>
      <c r="D40" s="25" t="s">
        <v>59</v>
      </c>
      <c r="E40" s="26">
        <v>3</v>
      </c>
      <c r="F40" s="27">
        <v>1280</v>
      </c>
    </row>
    <row r="41" spans="1:6" x14ac:dyDescent="0.4">
      <c r="B41" s="23" t="s">
        <v>60</v>
      </c>
      <c r="C41" s="40">
        <f>15*90</f>
        <v>1350</v>
      </c>
      <c r="D41" s="25" t="s">
        <v>61</v>
      </c>
      <c r="E41" s="26">
        <v>5</v>
      </c>
      <c r="F41" s="27">
        <v>1245</v>
      </c>
    </row>
    <row r="42" spans="1:6" ht="19.5" thickBot="1" x14ac:dyDescent="0.45">
      <c r="B42" s="29" t="s">
        <v>62</v>
      </c>
      <c r="C42" s="41">
        <f>18*75</f>
        <v>1350</v>
      </c>
      <c r="D42" s="31" t="s">
        <v>63</v>
      </c>
      <c r="E42" s="32">
        <v>6</v>
      </c>
      <c r="F42" s="33">
        <v>1223</v>
      </c>
    </row>
    <row r="43" spans="1:6" ht="20.25" thickTop="1" thickBot="1" x14ac:dyDescent="0.45">
      <c r="B43" s="42"/>
      <c r="C43" s="39"/>
      <c r="D43" s="34"/>
      <c r="E43" s="28"/>
      <c r="F43" s="36"/>
    </row>
    <row r="44" spans="1:6" s="22" customFormat="1" ht="19.5" thickTop="1" x14ac:dyDescent="0.4">
      <c r="A44" s="21"/>
      <c r="B44" s="1" t="s">
        <v>1</v>
      </c>
      <c r="C44" s="2" t="s">
        <v>2</v>
      </c>
      <c r="D44" s="2" t="s">
        <v>3</v>
      </c>
      <c r="E44" s="3" t="s">
        <v>4</v>
      </c>
      <c r="F44" s="4" t="s">
        <v>5</v>
      </c>
    </row>
    <row r="45" spans="1:6" x14ac:dyDescent="0.4">
      <c r="B45" s="23" t="s">
        <v>64</v>
      </c>
      <c r="C45" s="40">
        <f>2*750</f>
        <v>1500</v>
      </c>
      <c r="D45" s="25" t="s">
        <v>13</v>
      </c>
      <c r="E45" s="26">
        <v>1</v>
      </c>
      <c r="F45" s="27">
        <v>1484</v>
      </c>
    </row>
    <row r="46" spans="1:6" x14ac:dyDescent="0.4">
      <c r="B46" s="23" t="s">
        <v>65</v>
      </c>
      <c r="C46" s="40">
        <f>3*500</f>
        <v>1500</v>
      </c>
      <c r="D46" s="25" t="s">
        <v>35</v>
      </c>
      <c r="E46" s="26">
        <v>2</v>
      </c>
      <c r="F46" s="27">
        <v>1476</v>
      </c>
    </row>
    <row r="47" spans="1:6" x14ac:dyDescent="0.4">
      <c r="B47" s="23" t="s">
        <v>66</v>
      </c>
      <c r="C47" s="40">
        <f>4*375</f>
        <v>1500</v>
      </c>
      <c r="D47" s="25" t="s">
        <v>19</v>
      </c>
      <c r="E47" s="26">
        <v>2</v>
      </c>
      <c r="F47" s="27">
        <v>1468</v>
      </c>
    </row>
    <row r="48" spans="1:6" x14ac:dyDescent="0.4">
      <c r="B48" s="23" t="s">
        <v>67</v>
      </c>
      <c r="C48" s="40">
        <f>5*300</f>
        <v>1500</v>
      </c>
      <c r="D48" s="25" t="s">
        <v>68</v>
      </c>
      <c r="E48" s="26">
        <v>2</v>
      </c>
      <c r="F48" s="27">
        <v>1461</v>
      </c>
    </row>
    <row r="49" spans="1:6" x14ac:dyDescent="0.4">
      <c r="B49" s="23" t="s">
        <v>69</v>
      </c>
      <c r="C49" s="40">
        <f>6*250</f>
        <v>1500</v>
      </c>
      <c r="D49" s="25" t="s">
        <v>39</v>
      </c>
      <c r="E49" s="26">
        <v>2</v>
      </c>
      <c r="F49" s="27">
        <v>1453</v>
      </c>
    </row>
    <row r="50" spans="1:6" x14ac:dyDescent="0.4">
      <c r="B50" s="23" t="s">
        <v>70</v>
      </c>
      <c r="C50" s="40">
        <f>10*150</f>
        <v>1500</v>
      </c>
      <c r="D50" s="25" t="s">
        <v>71</v>
      </c>
      <c r="E50" s="26">
        <v>4</v>
      </c>
      <c r="F50" s="27">
        <v>1421</v>
      </c>
    </row>
    <row r="51" spans="1:6" x14ac:dyDescent="0.4">
      <c r="B51" s="23" t="s">
        <v>72</v>
      </c>
      <c r="C51" s="40">
        <f>12*125</f>
        <v>1500</v>
      </c>
      <c r="D51" s="25" t="s">
        <v>73</v>
      </c>
      <c r="E51" s="26">
        <v>5</v>
      </c>
      <c r="F51" s="27">
        <v>1405</v>
      </c>
    </row>
    <row r="52" spans="1:6" x14ac:dyDescent="0.4">
      <c r="B52" s="23" t="s">
        <v>74</v>
      </c>
      <c r="C52" s="40">
        <f>15*100</f>
        <v>1500</v>
      </c>
      <c r="D52" s="25" t="s">
        <v>75</v>
      </c>
      <c r="E52" s="26">
        <v>6</v>
      </c>
      <c r="F52" s="27">
        <v>1382</v>
      </c>
    </row>
    <row r="53" spans="1:6" x14ac:dyDescent="0.4">
      <c r="B53" s="23" t="s">
        <v>76</v>
      </c>
      <c r="C53" s="40">
        <f>20*75</f>
        <v>1500</v>
      </c>
      <c r="D53" s="25" t="s">
        <v>77</v>
      </c>
      <c r="E53" s="26">
        <v>8</v>
      </c>
      <c r="F53" s="27">
        <v>1342</v>
      </c>
    </row>
    <row r="54" spans="1:6" x14ac:dyDescent="0.4">
      <c r="B54" s="23" t="s">
        <v>78</v>
      </c>
      <c r="C54" s="40">
        <f>25*60</f>
        <v>1500</v>
      </c>
      <c r="D54" s="25" t="s">
        <v>79</v>
      </c>
      <c r="E54" s="26">
        <v>9</v>
      </c>
      <c r="F54" s="27">
        <v>1306</v>
      </c>
    </row>
    <row r="55" spans="1:6" ht="19.5" thickBot="1" x14ac:dyDescent="0.45">
      <c r="B55" s="29" t="s">
        <v>80</v>
      </c>
      <c r="C55" s="41">
        <f>30*50</f>
        <v>1500</v>
      </c>
      <c r="D55" s="31" t="s">
        <v>81</v>
      </c>
      <c r="E55" s="32">
        <v>11</v>
      </c>
      <c r="F55" s="33">
        <v>1264</v>
      </c>
    </row>
    <row r="56" spans="1:6" ht="20.25" thickTop="1" thickBot="1" x14ac:dyDescent="0.45">
      <c r="B56" s="42"/>
      <c r="C56" s="39"/>
      <c r="D56" s="42"/>
      <c r="E56" s="28"/>
      <c r="F56" s="36"/>
    </row>
    <row r="57" spans="1:6" s="22" customFormat="1" ht="19.5" thickTop="1" x14ac:dyDescent="0.4">
      <c r="A57" s="21"/>
      <c r="B57" s="1" t="s">
        <v>1</v>
      </c>
      <c r="C57" s="2" t="s">
        <v>2</v>
      </c>
      <c r="D57" s="2" t="s">
        <v>3</v>
      </c>
      <c r="E57" s="3" t="s">
        <v>4</v>
      </c>
      <c r="F57" s="4" t="s">
        <v>5</v>
      </c>
    </row>
    <row r="58" spans="1:6" x14ac:dyDescent="0.4">
      <c r="B58" s="23" t="s">
        <v>82</v>
      </c>
      <c r="C58" s="40">
        <f>2*900</f>
        <v>1800</v>
      </c>
      <c r="D58" s="25" t="s">
        <v>15</v>
      </c>
      <c r="E58" s="26">
        <v>1</v>
      </c>
      <c r="F58" s="27">
        <v>1781</v>
      </c>
    </row>
    <row r="59" spans="1:6" x14ac:dyDescent="0.4">
      <c r="B59" s="23" t="s">
        <v>83</v>
      </c>
      <c r="C59" s="40">
        <f>3*600</f>
        <v>1800</v>
      </c>
      <c r="D59" s="25" t="s">
        <v>37</v>
      </c>
      <c r="E59" s="26">
        <v>1</v>
      </c>
      <c r="F59" s="27">
        <v>1772</v>
      </c>
    </row>
    <row r="60" spans="1:6" x14ac:dyDescent="0.4">
      <c r="B60" s="23" t="s">
        <v>84</v>
      </c>
      <c r="C60" s="40">
        <f>4*450</f>
        <v>1800</v>
      </c>
      <c r="D60" s="25" t="s">
        <v>85</v>
      </c>
      <c r="E60" s="26">
        <v>2</v>
      </c>
      <c r="F60" s="27">
        <v>1762</v>
      </c>
    </row>
    <row r="61" spans="1:6" x14ac:dyDescent="0.4">
      <c r="B61" s="23" t="s">
        <v>86</v>
      </c>
      <c r="C61" s="40">
        <f>5*360</f>
        <v>1800</v>
      </c>
      <c r="D61" s="25" t="s">
        <v>39</v>
      </c>
      <c r="E61" s="26">
        <v>2</v>
      </c>
      <c r="F61" s="27">
        <v>1753</v>
      </c>
    </row>
    <row r="62" spans="1:6" x14ac:dyDescent="0.4">
      <c r="B62" s="23" t="s">
        <v>87</v>
      </c>
      <c r="C62" s="40">
        <f>6*300</f>
        <v>1800</v>
      </c>
      <c r="D62" s="25" t="s">
        <v>88</v>
      </c>
      <c r="E62" s="26">
        <v>3</v>
      </c>
      <c r="F62" s="27">
        <v>1743</v>
      </c>
    </row>
    <row r="63" spans="1:6" x14ac:dyDescent="0.4">
      <c r="B63" s="23" t="s">
        <v>89</v>
      </c>
      <c r="C63" s="40">
        <f>8*225</f>
        <v>1800</v>
      </c>
      <c r="D63" s="25" t="s">
        <v>90</v>
      </c>
      <c r="E63" s="26">
        <v>4</v>
      </c>
      <c r="F63" s="27">
        <v>1724</v>
      </c>
    </row>
    <row r="64" spans="1:6" x14ac:dyDescent="0.4">
      <c r="B64" s="23" t="s">
        <v>91</v>
      </c>
      <c r="C64" s="40">
        <f>10*180</f>
        <v>1800</v>
      </c>
      <c r="D64" s="25" t="s">
        <v>73</v>
      </c>
      <c r="E64" s="26">
        <v>5</v>
      </c>
      <c r="F64" s="27">
        <v>1705</v>
      </c>
    </row>
    <row r="65" spans="1:6" x14ac:dyDescent="0.4">
      <c r="A65" s="19"/>
      <c r="B65" s="23" t="s">
        <v>92</v>
      </c>
      <c r="C65" s="40">
        <f>12*150</f>
        <v>1800</v>
      </c>
      <c r="D65" s="25" t="s">
        <v>93</v>
      </c>
      <c r="E65" s="26">
        <v>5</v>
      </c>
      <c r="F65" s="27">
        <v>1687</v>
      </c>
    </row>
    <row r="66" spans="1:6" x14ac:dyDescent="0.4">
      <c r="A66" s="19"/>
      <c r="B66" s="23" t="s">
        <v>94</v>
      </c>
      <c r="C66" s="40">
        <f>15*120</f>
        <v>1800</v>
      </c>
      <c r="D66" s="25" t="s">
        <v>95</v>
      </c>
      <c r="E66" s="26">
        <v>7</v>
      </c>
      <c r="F66" s="27">
        <v>1658</v>
      </c>
    </row>
    <row r="67" spans="1:6" x14ac:dyDescent="0.4">
      <c r="A67" s="44"/>
      <c r="B67" s="23" t="s">
        <v>96</v>
      </c>
      <c r="C67" s="40">
        <f>18*100</f>
        <v>1800</v>
      </c>
      <c r="D67" s="25" t="s">
        <v>97</v>
      </c>
      <c r="E67" s="26">
        <v>8</v>
      </c>
      <c r="F67" s="45">
        <v>163</v>
      </c>
    </row>
    <row r="68" spans="1:6" x14ac:dyDescent="0.4">
      <c r="A68" s="19"/>
      <c r="B68" s="23" t="s">
        <v>98</v>
      </c>
      <c r="C68" s="40">
        <f>20*90</f>
        <v>1800</v>
      </c>
      <c r="D68" s="25" t="s">
        <v>99</v>
      </c>
      <c r="E68" s="26">
        <v>9</v>
      </c>
      <c r="F68" s="27">
        <v>1611</v>
      </c>
    </row>
    <row r="69" spans="1:6" x14ac:dyDescent="0.4">
      <c r="A69" s="19"/>
      <c r="B69" s="23" t="s">
        <v>100</v>
      </c>
      <c r="C69" s="40">
        <f>24*75</f>
        <v>1800</v>
      </c>
      <c r="D69" s="25" t="s">
        <v>101</v>
      </c>
      <c r="E69" s="26">
        <v>10</v>
      </c>
      <c r="F69" s="27">
        <v>1574</v>
      </c>
    </row>
    <row r="70" spans="1:6" ht="19.5" thickBot="1" x14ac:dyDescent="0.45">
      <c r="A70" s="19"/>
      <c r="B70" s="29" t="s">
        <v>102</v>
      </c>
      <c r="C70" s="41">
        <f>30*60</f>
        <v>1800</v>
      </c>
      <c r="D70" s="31" t="s">
        <v>103</v>
      </c>
      <c r="E70" s="32">
        <v>13</v>
      </c>
      <c r="F70" s="33">
        <v>1517</v>
      </c>
    </row>
    <row r="71" spans="1:6" ht="20.25" thickTop="1" thickBot="1" x14ac:dyDescent="0.45">
      <c r="A71" s="19"/>
      <c r="B71" s="42"/>
      <c r="C71" s="39"/>
      <c r="D71" s="34"/>
      <c r="E71" s="28"/>
      <c r="F71" s="36"/>
    </row>
    <row r="72" spans="1:6" s="22" customFormat="1" ht="19.5" thickTop="1" x14ac:dyDescent="0.4">
      <c r="A72" s="21"/>
      <c r="B72" s="1" t="s">
        <v>1</v>
      </c>
      <c r="C72" s="2" t="s">
        <v>2</v>
      </c>
      <c r="D72" s="2" t="s">
        <v>3</v>
      </c>
      <c r="E72" s="3" t="s">
        <v>4</v>
      </c>
      <c r="F72" s="4" t="s">
        <v>5</v>
      </c>
    </row>
    <row r="73" spans="1:6" x14ac:dyDescent="0.4">
      <c r="A73" s="19"/>
      <c r="B73" s="23" t="s">
        <v>104</v>
      </c>
      <c r="C73" s="40">
        <f>2*1050</f>
        <v>2100</v>
      </c>
      <c r="D73" s="25" t="s">
        <v>27</v>
      </c>
      <c r="E73" s="26">
        <v>1</v>
      </c>
      <c r="F73" s="27">
        <v>2078</v>
      </c>
    </row>
    <row r="74" spans="1:6" x14ac:dyDescent="0.4">
      <c r="A74" s="19"/>
      <c r="B74" s="23" t="s">
        <v>105</v>
      </c>
      <c r="C74" s="40">
        <f>3*700</f>
        <v>2100</v>
      </c>
      <c r="D74" s="25" t="s">
        <v>106</v>
      </c>
      <c r="E74" s="26">
        <v>2</v>
      </c>
      <c r="F74" s="27">
        <v>2067</v>
      </c>
    </row>
    <row r="75" spans="1:6" x14ac:dyDescent="0.4">
      <c r="A75" s="19"/>
      <c r="B75" s="23" t="s">
        <v>107</v>
      </c>
      <c r="C75" s="40">
        <f>4*525</f>
        <v>2100</v>
      </c>
      <c r="D75" s="25" t="s">
        <v>108</v>
      </c>
      <c r="E75" s="26">
        <v>2</v>
      </c>
      <c r="F75" s="27">
        <v>2056</v>
      </c>
    </row>
    <row r="76" spans="1:6" x14ac:dyDescent="0.4">
      <c r="A76" s="19"/>
      <c r="B76" s="23" t="s">
        <v>109</v>
      </c>
      <c r="C76" s="40">
        <f>5*420</f>
        <v>2100</v>
      </c>
      <c r="D76" s="25" t="s">
        <v>110</v>
      </c>
      <c r="E76" s="26">
        <v>3</v>
      </c>
      <c r="F76" s="27">
        <v>2045</v>
      </c>
    </row>
    <row r="77" spans="1:6" x14ac:dyDescent="0.4">
      <c r="A77" s="19"/>
      <c r="B77" s="23" t="s">
        <v>111</v>
      </c>
      <c r="C77" s="40">
        <f>6*350</f>
        <v>2100</v>
      </c>
      <c r="D77" s="25" t="s">
        <v>112</v>
      </c>
      <c r="E77" s="26">
        <v>3</v>
      </c>
      <c r="F77" s="27">
        <v>2034</v>
      </c>
    </row>
    <row r="78" spans="1:6" x14ac:dyDescent="0.4">
      <c r="A78" s="19"/>
      <c r="B78" s="23" t="s">
        <v>113</v>
      </c>
      <c r="C78" s="40">
        <f>7*300</f>
        <v>2100</v>
      </c>
      <c r="D78" s="25" t="s">
        <v>114</v>
      </c>
      <c r="E78" s="26">
        <v>4</v>
      </c>
      <c r="F78" s="27">
        <v>2023</v>
      </c>
    </row>
    <row r="79" spans="1:6" x14ac:dyDescent="0.4">
      <c r="A79" s="19"/>
      <c r="B79" s="23" t="s">
        <v>115</v>
      </c>
      <c r="C79" s="40">
        <f>10*210</f>
        <v>2100</v>
      </c>
      <c r="D79" s="25" t="s">
        <v>116</v>
      </c>
      <c r="E79" s="26">
        <v>5</v>
      </c>
      <c r="F79" s="27">
        <v>1990</v>
      </c>
    </row>
    <row r="80" spans="1:6" x14ac:dyDescent="0.4">
      <c r="A80" s="19"/>
      <c r="B80" s="23" t="s">
        <v>117</v>
      </c>
      <c r="C80" s="40">
        <f>12*175</f>
        <v>2100</v>
      </c>
      <c r="D80" s="25" t="s">
        <v>118</v>
      </c>
      <c r="E80" s="26">
        <v>6</v>
      </c>
      <c r="F80" s="27">
        <v>1968</v>
      </c>
    </row>
    <row r="81" spans="1:6" x14ac:dyDescent="0.4">
      <c r="B81" s="23" t="s">
        <v>119</v>
      </c>
      <c r="C81" s="40">
        <f>14*150</f>
        <v>2100</v>
      </c>
      <c r="D81" s="25" t="s">
        <v>120</v>
      </c>
      <c r="E81" s="26">
        <v>7</v>
      </c>
      <c r="F81" s="27">
        <v>1946</v>
      </c>
    </row>
    <row r="82" spans="1:6" x14ac:dyDescent="0.4">
      <c r="B82" s="46" t="s">
        <v>121</v>
      </c>
      <c r="C82" s="40">
        <f>15*140</f>
        <v>2100</v>
      </c>
      <c r="D82" s="25" t="s">
        <v>122</v>
      </c>
      <c r="E82" s="26">
        <v>8</v>
      </c>
      <c r="F82" s="45">
        <v>1935</v>
      </c>
    </row>
    <row r="83" spans="1:6" x14ac:dyDescent="0.4">
      <c r="B83" s="46" t="s">
        <v>123</v>
      </c>
      <c r="C83" s="40">
        <f>20*105</f>
        <v>2100</v>
      </c>
      <c r="D83" s="25" t="s">
        <v>124</v>
      </c>
      <c r="E83" s="26">
        <v>11</v>
      </c>
      <c r="F83" s="27">
        <v>1879</v>
      </c>
    </row>
    <row r="84" spans="1:6" x14ac:dyDescent="0.4">
      <c r="B84" s="46" t="s">
        <v>125</v>
      </c>
      <c r="C84" s="40">
        <f>25*84</f>
        <v>2100</v>
      </c>
      <c r="D84" s="25" t="s">
        <v>126</v>
      </c>
      <c r="E84" s="26">
        <v>13</v>
      </c>
      <c r="F84" s="27">
        <v>1825</v>
      </c>
    </row>
    <row r="85" spans="1:6" ht="19.5" thickBot="1" x14ac:dyDescent="0.45">
      <c r="B85" s="47" t="s">
        <v>127</v>
      </c>
      <c r="C85" s="41">
        <f>30*70</f>
        <v>2100</v>
      </c>
      <c r="D85" s="31" t="s">
        <v>128</v>
      </c>
      <c r="E85" s="32">
        <v>16</v>
      </c>
      <c r="F85" s="33">
        <v>1769</v>
      </c>
    </row>
    <row r="86" spans="1:6" ht="20.25" thickTop="1" thickBot="1" x14ac:dyDescent="0.45">
      <c r="B86" s="48"/>
      <c r="C86" s="39"/>
      <c r="D86" s="49"/>
      <c r="E86" s="50"/>
      <c r="F86" s="51"/>
    </row>
    <row r="87" spans="1:6" s="22" customFormat="1" ht="19.5" thickTop="1" x14ac:dyDescent="0.4">
      <c r="A87" s="21"/>
      <c r="B87" s="1" t="s">
        <v>1</v>
      </c>
      <c r="C87" s="2" t="s">
        <v>2</v>
      </c>
      <c r="D87" s="2" t="s">
        <v>3</v>
      </c>
      <c r="E87" s="3" t="s">
        <v>4</v>
      </c>
      <c r="F87" s="4" t="s">
        <v>5</v>
      </c>
    </row>
    <row r="88" spans="1:6" x14ac:dyDescent="0.4">
      <c r="B88" s="23" t="s">
        <v>129</v>
      </c>
      <c r="C88" s="40">
        <f>2*1200</f>
        <v>2400</v>
      </c>
      <c r="D88" s="25" t="s">
        <v>17</v>
      </c>
      <c r="E88" s="26">
        <v>1</v>
      </c>
      <c r="F88" s="27">
        <v>2375</v>
      </c>
    </row>
    <row r="89" spans="1:6" x14ac:dyDescent="0.4">
      <c r="B89" s="23" t="s">
        <v>130</v>
      </c>
      <c r="C89" s="40">
        <f>3*800</f>
        <v>2400</v>
      </c>
      <c r="D89" s="25" t="s">
        <v>85</v>
      </c>
      <c r="E89" s="26">
        <v>2</v>
      </c>
      <c r="F89" s="27">
        <v>2362</v>
      </c>
    </row>
    <row r="90" spans="1:6" x14ac:dyDescent="0.4">
      <c r="B90" s="23" t="s">
        <v>131</v>
      </c>
      <c r="C90" s="40">
        <f>4*600</f>
        <v>2400</v>
      </c>
      <c r="D90" s="25" t="s">
        <v>132</v>
      </c>
      <c r="E90" s="26">
        <v>2</v>
      </c>
      <c r="F90" s="27">
        <v>2350</v>
      </c>
    </row>
    <row r="91" spans="1:6" x14ac:dyDescent="0.4">
      <c r="B91" s="23" t="s">
        <v>133</v>
      </c>
      <c r="C91" s="40">
        <f>5*480</f>
        <v>2400</v>
      </c>
      <c r="D91" s="25" t="s">
        <v>57</v>
      </c>
      <c r="E91" s="26">
        <v>3</v>
      </c>
      <c r="F91" s="27">
        <v>2337</v>
      </c>
    </row>
    <row r="92" spans="1:6" x14ac:dyDescent="0.4">
      <c r="B92" s="23" t="s">
        <v>134</v>
      </c>
      <c r="C92" s="40">
        <f>6*400</f>
        <v>2400</v>
      </c>
      <c r="D92" s="25" t="s">
        <v>90</v>
      </c>
      <c r="E92" s="26">
        <v>4</v>
      </c>
      <c r="F92" s="27">
        <v>2324</v>
      </c>
    </row>
    <row r="93" spans="1:6" x14ac:dyDescent="0.4">
      <c r="B93" s="23" t="s">
        <v>135</v>
      </c>
      <c r="C93" s="40">
        <f>8*300</f>
        <v>2400</v>
      </c>
      <c r="D93" s="25" t="s">
        <v>136</v>
      </c>
      <c r="E93" s="26">
        <v>5</v>
      </c>
      <c r="F93" s="27">
        <v>2299</v>
      </c>
    </row>
    <row r="94" spans="1:6" x14ac:dyDescent="0.4">
      <c r="B94" s="23" t="s">
        <v>137</v>
      </c>
      <c r="C94" s="40">
        <f>10*240</f>
        <v>2400</v>
      </c>
      <c r="D94" s="25" t="s">
        <v>138</v>
      </c>
      <c r="E94" s="26">
        <v>6</v>
      </c>
      <c r="F94" s="27">
        <v>2274</v>
      </c>
    </row>
    <row r="95" spans="1:6" x14ac:dyDescent="0.4">
      <c r="B95" s="23" t="s">
        <v>139</v>
      </c>
      <c r="C95" s="40">
        <f>12*200</f>
        <v>2400</v>
      </c>
      <c r="D95" s="25" t="s">
        <v>140</v>
      </c>
      <c r="E95" s="26">
        <v>7</v>
      </c>
      <c r="F95" s="27">
        <v>2249</v>
      </c>
    </row>
    <row r="96" spans="1:6" x14ac:dyDescent="0.4">
      <c r="B96" s="23" t="s">
        <v>141</v>
      </c>
      <c r="C96" s="40">
        <f>15*160</f>
        <v>2400</v>
      </c>
      <c r="D96" s="25" t="s">
        <v>99</v>
      </c>
      <c r="E96" s="26">
        <v>9</v>
      </c>
      <c r="F96" s="27">
        <v>2211</v>
      </c>
    </row>
    <row r="97" spans="1:6" x14ac:dyDescent="0.4">
      <c r="B97" s="23" t="s">
        <v>142</v>
      </c>
      <c r="C97" s="40">
        <f>16*150</f>
        <v>2400</v>
      </c>
      <c r="D97" s="25" t="s">
        <v>143</v>
      </c>
      <c r="E97" s="26">
        <v>10</v>
      </c>
      <c r="F97" s="45">
        <v>2198</v>
      </c>
    </row>
    <row r="98" spans="1:6" x14ac:dyDescent="0.4">
      <c r="B98" s="23" t="s">
        <v>144</v>
      </c>
      <c r="C98" s="40">
        <f>20*120</f>
        <v>2400</v>
      </c>
      <c r="D98" s="25" t="s">
        <v>145</v>
      </c>
      <c r="E98" s="26">
        <v>12</v>
      </c>
      <c r="F98" s="27">
        <v>2148</v>
      </c>
    </row>
    <row r="99" spans="1:6" x14ac:dyDescent="0.4">
      <c r="B99" s="23" t="s">
        <v>146</v>
      </c>
      <c r="C99" s="40">
        <f>24*100</f>
        <v>2400</v>
      </c>
      <c r="D99" s="25" t="s">
        <v>147</v>
      </c>
      <c r="E99" s="26">
        <v>15</v>
      </c>
      <c r="F99" s="27">
        <v>2097</v>
      </c>
    </row>
    <row r="100" spans="1:6" ht="19.5" thickBot="1" x14ac:dyDescent="0.45">
      <c r="B100" s="29" t="s">
        <v>148</v>
      </c>
      <c r="C100" s="41">
        <f>30*80</f>
        <v>2400</v>
      </c>
      <c r="D100" s="31" t="s">
        <v>149</v>
      </c>
      <c r="E100" s="32">
        <v>18</v>
      </c>
      <c r="F100" s="33">
        <v>2022</v>
      </c>
    </row>
    <row r="101" spans="1:6" ht="20.25" thickTop="1" thickBot="1" x14ac:dyDescent="0.45">
      <c r="B101" s="42"/>
      <c r="C101" s="39"/>
      <c r="D101" s="42"/>
      <c r="E101" s="28"/>
      <c r="F101" s="36"/>
    </row>
    <row r="102" spans="1:6" s="22" customFormat="1" ht="19.5" thickTop="1" x14ac:dyDescent="0.4">
      <c r="A102" s="21"/>
      <c r="B102" s="1" t="s">
        <v>1</v>
      </c>
      <c r="C102" s="2" t="s">
        <v>2</v>
      </c>
      <c r="D102" s="2" t="s">
        <v>3</v>
      </c>
      <c r="E102" s="3" t="s">
        <v>4</v>
      </c>
      <c r="F102" s="4" t="s">
        <v>5</v>
      </c>
    </row>
    <row r="103" spans="1:6" x14ac:dyDescent="0.4">
      <c r="B103" s="23" t="s">
        <v>150</v>
      </c>
      <c r="C103" s="40">
        <f>2*1350</f>
        <v>2700</v>
      </c>
      <c r="D103" s="25" t="s">
        <v>37</v>
      </c>
      <c r="E103" s="26">
        <v>1</v>
      </c>
      <c r="F103" s="27">
        <v>2672</v>
      </c>
    </row>
    <row r="104" spans="1:6" x14ac:dyDescent="0.4">
      <c r="B104" s="23" t="s">
        <v>151</v>
      </c>
      <c r="C104" s="40">
        <f>3*900</f>
        <v>2700</v>
      </c>
      <c r="D104" s="25" t="s">
        <v>55</v>
      </c>
      <c r="E104" s="26">
        <v>2</v>
      </c>
      <c r="F104" s="27">
        <v>2658</v>
      </c>
    </row>
    <row r="105" spans="1:6" x14ac:dyDescent="0.4">
      <c r="B105" s="23" t="s">
        <v>152</v>
      </c>
      <c r="C105" s="40">
        <f>4*675</f>
        <v>2700</v>
      </c>
      <c r="D105" s="25" t="s">
        <v>88</v>
      </c>
      <c r="E105" s="26">
        <v>3</v>
      </c>
      <c r="F105" s="27">
        <v>2643</v>
      </c>
    </row>
    <row r="106" spans="1:6" x14ac:dyDescent="0.4">
      <c r="B106" s="23" t="s">
        <v>153</v>
      </c>
      <c r="C106" s="40">
        <f>5*540</f>
        <v>2700</v>
      </c>
      <c r="D106" s="25" t="s">
        <v>59</v>
      </c>
      <c r="E106" s="26">
        <v>3</v>
      </c>
      <c r="F106" s="27">
        <v>2630</v>
      </c>
    </row>
    <row r="107" spans="1:6" x14ac:dyDescent="0.4">
      <c r="B107" s="23" t="s">
        <v>154</v>
      </c>
      <c r="C107" s="40">
        <f>6*450</f>
        <v>2700</v>
      </c>
      <c r="D107" s="25" t="s">
        <v>155</v>
      </c>
      <c r="E107" s="26">
        <v>4</v>
      </c>
      <c r="F107" s="27">
        <v>2615</v>
      </c>
    </row>
    <row r="108" spans="1:6" x14ac:dyDescent="0.4">
      <c r="B108" s="23" t="s">
        <v>156</v>
      </c>
      <c r="C108" s="40">
        <f>9*300</f>
        <v>2700</v>
      </c>
      <c r="D108" s="25" t="s">
        <v>157</v>
      </c>
      <c r="E108" s="26">
        <v>6</v>
      </c>
      <c r="F108" s="27">
        <v>2573</v>
      </c>
    </row>
    <row r="109" spans="1:6" x14ac:dyDescent="0.4">
      <c r="B109" s="23" t="s">
        <v>158</v>
      </c>
      <c r="C109" s="40">
        <f>10*270</f>
        <v>2700</v>
      </c>
      <c r="D109" s="25" t="s">
        <v>95</v>
      </c>
      <c r="E109" s="26">
        <v>7</v>
      </c>
      <c r="F109" s="27">
        <v>2558</v>
      </c>
    </row>
    <row r="110" spans="1:6" x14ac:dyDescent="0.4">
      <c r="B110" s="23" t="s">
        <v>159</v>
      </c>
      <c r="C110" s="40">
        <f>12*225</f>
        <v>2700</v>
      </c>
      <c r="D110" s="25" t="s">
        <v>97</v>
      </c>
      <c r="E110" s="26">
        <v>8</v>
      </c>
      <c r="F110" s="27">
        <v>2530</v>
      </c>
    </row>
    <row r="111" spans="1:6" x14ac:dyDescent="0.4">
      <c r="B111" s="23" t="s">
        <v>160</v>
      </c>
      <c r="C111" s="40">
        <f>15*180</f>
        <v>2700</v>
      </c>
      <c r="D111" s="25" t="s">
        <v>161</v>
      </c>
      <c r="E111" s="26">
        <v>10</v>
      </c>
      <c r="F111" s="27">
        <v>2488</v>
      </c>
    </row>
    <row r="112" spans="1:6" x14ac:dyDescent="0.4">
      <c r="B112" s="46" t="s">
        <v>162</v>
      </c>
      <c r="C112" s="40">
        <f>18*150</f>
        <v>2700</v>
      </c>
      <c r="D112" s="25" t="s">
        <v>163</v>
      </c>
      <c r="E112" s="26">
        <v>12</v>
      </c>
      <c r="F112" s="45">
        <v>2445</v>
      </c>
    </row>
    <row r="113" spans="1:6" x14ac:dyDescent="0.4">
      <c r="B113" s="23" t="s">
        <v>164</v>
      </c>
      <c r="C113" s="40">
        <f>20*135</f>
        <v>2700</v>
      </c>
      <c r="D113" s="25" t="s">
        <v>103</v>
      </c>
      <c r="E113" s="26">
        <v>14</v>
      </c>
      <c r="F113" s="27">
        <v>2416</v>
      </c>
    </row>
    <row r="114" spans="1:6" x14ac:dyDescent="0.4">
      <c r="B114" s="23" t="s">
        <v>165</v>
      </c>
      <c r="C114" s="40">
        <f>27*100</f>
        <v>2700</v>
      </c>
      <c r="D114" s="25" t="s">
        <v>166</v>
      </c>
      <c r="E114" s="26">
        <v>18</v>
      </c>
      <c r="F114" s="27">
        <v>2332</v>
      </c>
    </row>
    <row r="115" spans="1:6" ht="19.5" thickBot="1" x14ac:dyDescent="0.45">
      <c r="B115" s="29" t="s">
        <v>167</v>
      </c>
      <c r="C115" s="41">
        <f>30*90</f>
        <v>2700</v>
      </c>
      <c r="D115" s="31" t="s">
        <v>168</v>
      </c>
      <c r="E115" s="32">
        <v>20</v>
      </c>
      <c r="F115" s="33">
        <v>2280</v>
      </c>
    </row>
    <row r="116" spans="1:6" ht="20.25" thickTop="1" thickBot="1" x14ac:dyDescent="0.45">
      <c r="B116" s="49"/>
      <c r="C116" s="39"/>
      <c r="D116" s="49"/>
      <c r="E116" s="50"/>
      <c r="F116" s="51"/>
    </row>
    <row r="117" spans="1:6" s="22" customFormat="1" ht="19.5" thickTop="1" x14ac:dyDescent="0.4">
      <c r="A117" s="21"/>
      <c r="B117" s="1" t="s">
        <v>1</v>
      </c>
      <c r="C117" s="2" t="s">
        <v>2</v>
      </c>
      <c r="D117" s="2" t="s">
        <v>3</v>
      </c>
      <c r="E117" s="3" t="s">
        <v>4</v>
      </c>
      <c r="F117" s="4" t="s">
        <v>5</v>
      </c>
    </row>
    <row r="118" spans="1:6" x14ac:dyDescent="0.4">
      <c r="B118" s="23" t="s">
        <v>169</v>
      </c>
      <c r="C118" s="40">
        <f>2*1500</f>
        <v>3000</v>
      </c>
      <c r="D118" s="25" t="s">
        <v>19</v>
      </c>
      <c r="E118" s="26">
        <v>2</v>
      </c>
      <c r="F118" s="27">
        <v>2968</v>
      </c>
    </row>
    <row r="119" spans="1:6" x14ac:dyDescent="0.4">
      <c r="B119" s="23" t="s">
        <v>170</v>
      </c>
      <c r="C119" s="40">
        <f>3*1000</f>
        <v>3000</v>
      </c>
      <c r="D119" s="25" t="s">
        <v>39</v>
      </c>
      <c r="E119" s="26">
        <v>2</v>
      </c>
      <c r="F119" s="27">
        <v>2953</v>
      </c>
    </row>
    <row r="120" spans="1:6" x14ac:dyDescent="0.4">
      <c r="B120" s="23" t="s">
        <v>171</v>
      </c>
      <c r="C120" s="40">
        <f>4*750</f>
        <v>3000</v>
      </c>
      <c r="D120" s="25" t="s">
        <v>57</v>
      </c>
      <c r="E120" s="26">
        <v>3</v>
      </c>
      <c r="F120" s="27">
        <v>2937</v>
      </c>
    </row>
    <row r="121" spans="1:6" x14ac:dyDescent="0.4">
      <c r="B121" s="23" t="s">
        <v>172</v>
      </c>
      <c r="C121" s="40">
        <f>5*600</f>
        <v>3000</v>
      </c>
      <c r="D121" s="25" t="s">
        <v>71</v>
      </c>
      <c r="E121" s="26">
        <v>4</v>
      </c>
      <c r="F121" s="27">
        <v>2921</v>
      </c>
    </row>
    <row r="122" spans="1:6" x14ac:dyDescent="0.4">
      <c r="B122" s="23" t="s">
        <v>173</v>
      </c>
      <c r="C122" s="40">
        <f>6*500</f>
        <v>3000</v>
      </c>
      <c r="D122" s="25" t="s">
        <v>73</v>
      </c>
      <c r="E122" s="26">
        <v>5</v>
      </c>
      <c r="F122" s="27">
        <v>2905</v>
      </c>
    </row>
    <row r="123" spans="1:6" x14ac:dyDescent="0.4">
      <c r="B123" s="23" t="s">
        <v>174</v>
      </c>
      <c r="C123" s="40">
        <f>8*375</f>
        <v>3000</v>
      </c>
      <c r="D123" s="25" t="s">
        <v>138</v>
      </c>
      <c r="E123" s="26">
        <v>6</v>
      </c>
      <c r="F123" s="27">
        <v>2874</v>
      </c>
    </row>
    <row r="124" spans="1:6" x14ac:dyDescent="0.4">
      <c r="B124" s="23" t="s">
        <v>175</v>
      </c>
      <c r="C124" s="40">
        <f>10*300</f>
        <v>3000</v>
      </c>
      <c r="D124" s="25" t="s">
        <v>77</v>
      </c>
      <c r="E124" s="26">
        <v>8</v>
      </c>
      <c r="F124" s="27">
        <v>2842</v>
      </c>
    </row>
    <row r="125" spans="1:6" x14ac:dyDescent="0.4">
      <c r="B125" s="23" t="s">
        <v>176</v>
      </c>
      <c r="C125" s="40">
        <f>12*250</f>
        <v>3000</v>
      </c>
      <c r="D125" s="25" t="s">
        <v>99</v>
      </c>
      <c r="E125" s="26">
        <v>9</v>
      </c>
      <c r="F125" s="27">
        <v>2811</v>
      </c>
    </row>
    <row r="126" spans="1:6" x14ac:dyDescent="0.4">
      <c r="B126" s="23" t="s">
        <v>177</v>
      </c>
      <c r="C126" s="40">
        <f>15*200</f>
        <v>3000</v>
      </c>
      <c r="D126" s="25" t="s">
        <v>178</v>
      </c>
      <c r="E126" s="26">
        <v>11</v>
      </c>
      <c r="F126" s="27">
        <v>2764</v>
      </c>
    </row>
    <row r="127" spans="1:6" x14ac:dyDescent="0.4">
      <c r="B127" s="23" t="s">
        <v>179</v>
      </c>
      <c r="C127" s="40">
        <f>20*150</f>
        <v>3000</v>
      </c>
      <c r="D127" s="25" t="s">
        <v>180</v>
      </c>
      <c r="E127" s="26">
        <v>15</v>
      </c>
      <c r="F127" s="27">
        <v>2685</v>
      </c>
    </row>
    <row r="128" spans="1:6" x14ac:dyDescent="0.4">
      <c r="B128" s="23" t="s">
        <v>181</v>
      </c>
      <c r="C128" s="40">
        <f>24*125</f>
        <v>3000</v>
      </c>
      <c r="D128" s="25" t="s">
        <v>149</v>
      </c>
      <c r="E128" s="26">
        <v>18</v>
      </c>
      <c r="F128" s="27">
        <v>2622</v>
      </c>
    </row>
    <row r="129" spans="1:6" ht="19.5" thickBot="1" x14ac:dyDescent="0.45">
      <c r="B129" s="29" t="s">
        <v>182</v>
      </c>
      <c r="C129" s="41">
        <f>30*100</f>
        <v>3000</v>
      </c>
      <c r="D129" s="31" t="s">
        <v>183</v>
      </c>
      <c r="E129" s="32">
        <v>22</v>
      </c>
      <c r="F129" s="33">
        <v>2528</v>
      </c>
    </row>
    <row r="130" spans="1:6" ht="20.25" thickTop="1" thickBot="1" x14ac:dyDescent="0.45">
      <c r="B130" s="42"/>
      <c r="C130" s="39"/>
      <c r="D130" s="42"/>
      <c r="E130" s="28"/>
      <c r="F130" s="36"/>
    </row>
    <row r="131" spans="1:6" s="22" customFormat="1" ht="19.5" thickTop="1" x14ac:dyDescent="0.4">
      <c r="A131" s="21"/>
      <c r="B131" s="1" t="s">
        <v>1</v>
      </c>
      <c r="C131" s="2" t="s">
        <v>2</v>
      </c>
      <c r="D131" s="2" t="s">
        <v>3</v>
      </c>
      <c r="E131" s="3" t="s">
        <v>4</v>
      </c>
      <c r="F131" s="4" t="s">
        <v>5</v>
      </c>
    </row>
    <row r="132" spans="1:6" x14ac:dyDescent="0.4">
      <c r="B132" s="23" t="s">
        <v>184</v>
      </c>
      <c r="C132" s="40">
        <f>2*1650</f>
        <v>3300</v>
      </c>
      <c r="D132" s="25" t="s">
        <v>185</v>
      </c>
      <c r="E132" s="26">
        <v>2</v>
      </c>
      <c r="F132" s="27">
        <v>3265</v>
      </c>
    </row>
    <row r="133" spans="1:6" x14ac:dyDescent="0.4">
      <c r="B133" s="23" t="s">
        <v>186</v>
      </c>
      <c r="C133" s="40">
        <f>3*1100</f>
        <v>3300</v>
      </c>
      <c r="D133" s="25" t="s">
        <v>187</v>
      </c>
      <c r="E133" s="26">
        <v>2</v>
      </c>
      <c r="F133" s="27">
        <v>3249</v>
      </c>
    </row>
    <row r="134" spans="1:6" x14ac:dyDescent="0.4">
      <c r="B134" s="23" t="s">
        <v>188</v>
      </c>
      <c r="C134" s="40">
        <f>4*825</f>
        <v>3300</v>
      </c>
      <c r="D134" s="25" t="s">
        <v>189</v>
      </c>
      <c r="E134" s="26">
        <v>3</v>
      </c>
      <c r="F134" s="27">
        <v>3231</v>
      </c>
    </row>
    <row r="135" spans="1:6" x14ac:dyDescent="0.4">
      <c r="B135" s="23" t="s">
        <v>190</v>
      </c>
      <c r="C135" s="40">
        <f>5*660</f>
        <v>3300</v>
      </c>
      <c r="D135" s="25" t="s">
        <v>191</v>
      </c>
      <c r="E135" s="26">
        <v>4</v>
      </c>
      <c r="F135" s="27">
        <v>3214</v>
      </c>
    </row>
    <row r="136" spans="1:6" x14ac:dyDescent="0.4">
      <c r="B136" s="23" t="s">
        <v>192</v>
      </c>
      <c r="C136" s="40">
        <f>6*550</f>
        <v>3300</v>
      </c>
      <c r="D136" s="25" t="s">
        <v>61</v>
      </c>
      <c r="E136" s="26">
        <v>5</v>
      </c>
      <c r="F136" s="27">
        <v>3195</v>
      </c>
    </row>
    <row r="137" spans="1:6" x14ac:dyDescent="0.4">
      <c r="B137" s="23" t="s">
        <v>193</v>
      </c>
      <c r="C137" s="40">
        <f>10*330</f>
        <v>3300</v>
      </c>
      <c r="D137" s="25" t="s">
        <v>194</v>
      </c>
      <c r="E137" s="26">
        <v>8</v>
      </c>
      <c r="F137" s="27">
        <v>3127</v>
      </c>
    </row>
    <row r="138" spans="1:6" x14ac:dyDescent="0.4">
      <c r="B138" s="23" t="s">
        <v>195</v>
      </c>
      <c r="C138" s="40">
        <f>12*275</f>
        <v>3300</v>
      </c>
      <c r="D138" s="25" t="s">
        <v>196</v>
      </c>
      <c r="E138" s="26">
        <v>10</v>
      </c>
      <c r="F138" s="27">
        <v>3092</v>
      </c>
    </row>
    <row r="139" spans="1:6" x14ac:dyDescent="0.4">
      <c r="B139" s="23" t="s">
        <v>197</v>
      </c>
      <c r="C139" s="40">
        <f>15*220</f>
        <v>3300</v>
      </c>
      <c r="D139" s="25" t="s">
        <v>198</v>
      </c>
      <c r="E139" s="26">
        <v>12</v>
      </c>
      <c r="F139" s="27">
        <v>3041</v>
      </c>
    </row>
    <row r="140" spans="1:6" x14ac:dyDescent="0.4">
      <c r="B140" s="23" t="s">
        <v>199</v>
      </c>
      <c r="C140" s="40">
        <f>20*165</f>
        <v>3300</v>
      </c>
      <c r="D140" s="25" t="s">
        <v>200</v>
      </c>
      <c r="E140" s="26">
        <v>17</v>
      </c>
      <c r="F140" s="27">
        <v>2953</v>
      </c>
    </row>
    <row r="141" spans="1:6" x14ac:dyDescent="0.4">
      <c r="B141" s="23" t="s">
        <v>201</v>
      </c>
      <c r="C141" s="40">
        <f>25*132</f>
        <v>3300</v>
      </c>
      <c r="D141" s="25" t="s">
        <v>202</v>
      </c>
      <c r="E141" s="26">
        <v>20</v>
      </c>
      <c r="F141" s="27">
        <v>2870</v>
      </c>
    </row>
    <row r="142" spans="1:6" ht="19.5" thickBot="1" x14ac:dyDescent="0.45">
      <c r="B142" s="29" t="s">
        <v>203</v>
      </c>
      <c r="C142" s="41">
        <f>30*110</f>
        <v>3300</v>
      </c>
      <c r="D142" s="31" t="s">
        <v>204</v>
      </c>
      <c r="E142" s="32">
        <v>24</v>
      </c>
      <c r="F142" s="33">
        <v>2786</v>
      </c>
    </row>
    <row r="143" spans="1:6" ht="20.25" thickTop="1" thickBot="1" x14ac:dyDescent="0.45">
      <c r="B143" s="49"/>
      <c r="C143" s="39"/>
      <c r="D143" s="49"/>
      <c r="E143" s="50"/>
      <c r="F143" s="51"/>
    </row>
    <row r="144" spans="1:6" s="22" customFormat="1" ht="19.5" thickTop="1" x14ac:dyDescent="0.4">
      <c r="A144" s="21"/>
      <c r="B144" s="1" t="s">
        <v>1</v>
      </c>
      <c r="C144" s="2" t="s">
        <v>2</v>
      </c>
      <c r="D144" s="2" t="s">
        <v>3</v>
      </c>
      <c r="E144" s="3" t="s">
        <v>4</v>
      </c>
      <c r="F144" s="4" t="s">
        <v>5</v>
      </c>
    </row>
    <row r="145" spans="1:6" x14ac:dyDescent="0.4">
      <c r="B145" s="23" t="s">
        <v>205</v>
      </c>
      <c r="C145" s="40">
        <f>2*1800</f>
        <v>3600</v>
      </c>
      <c r="D145" s="25" t="s">
        <v>206</v>
      </c>
      <c r="E145" s="26">
        <v>2</v>
      </c>
      <c r="F145" s="27">
        <v>3562</v>
      </c>
    </row>
    <row r="146" spans="1:6" x14ac:dyDescent="0.4">
      <c r="B146" s="23" t="s">
        <v>207</v>
      </c>
      <c r="C146" s="40">
        <f>3*1200</f>
        <v>3600</v>
      </c>
      <c r="D146" s="25" t="s">
        <v>208</v>
      </c>
      <c r="E146" s="26">
        <v>3</v>
      </c>
      <c r="F146" s="27">
        <v>3543</v>
      </c>
    </row>
    <row r="147" spans="1:6" x14ac:dyDescent="0.4">
      <c r="B147" s="23" t="s">
        <v>209</v>
      </c>
      <c r="C147" s="40">
        <f>4*900</f>
        <v>3600</v>
      </c>
      <c r="D147" s="25" t="s">
        <v>210</v>
      </c>
      <c r="E147" s="26">
        <v>4</v>
      </c>
      <c r="F147" s="27">
        <v>3524</v>
      </c>
    </row>
    <row r="148" spans="1:6" x14ac:dyDescent="0.4">
      <c r="B148" s="23" t="s">
        <v>211</v>
      </c>
      <c r="C148" s="40">
        <f>5*720</f>
        <v>3600</v>
      </c>
      <c r="D148" s="25" t="s">
        <v>212</v>
      </c>
      <c r="E148" s="26">
        <v>5</v>
      </c>
      <c r="F148" s="27">
        <v>3505</v>
      </c>
    </row>
    <row r="149" spans="1:6" x14ac:dyDescent="0.4">
      <c r="B149" s="23" t="s">
        <v>213</v>
      </c>
      <c r="C149" s="40">
        <f>6*600</f>
        <v>3600</v>
      </c>
      <c r="D149" s="25" t="s">
        <v>214</v>
      </c>
      <c r="E149" s="26">
        <v>5</v>
      </c>
      <c r="F149" s="27">
        <v>3487</v>
      </c>
    </row>
    <row r="150" spans="1:6" x14ac:dyDescent="0.4">
      <c r="B150" s="23" t="s">
        <v>215</v>
      </c>
      <c r="C150" s="40">
        <f>8*450</f>
        <v>3600</v>
      </c>
      <c r="D150" s="25" t="s">
        <v>216</v>
      </c>
      <c r="E150" s="26">
        <v>7</v>
      </c>
      <c r="F150" s="27">
        <v>3449</v>
      </c>
    </row>
    <row r="151" spans="1:6" x14ac:dyDescent="0.4">
      <c r="B151" s="23" t="s">
        <v>217</v>
      </c>
      <c r="C151" s="40">
        <f>10*360</f>
        <v>3600</v>
      </c>
      <c r="D151" s="25" t="s">
        <v>218</v>
      </c>
      <c r="E151" s="26">
        <v>9</v>
      </c>
      <c r="F151" s="27">
        <v>3411</v>
      </c>
    </row>
    <row r="152" spans="1:6" x14ac:dyDescent="0.4">
      <c r="B152" s="23" t="s">
        <v>219</v>
      </c>
      <c r="C152" s="40">
        <f>12*300</f>
        <v>3600</v>
      </c>
      <c r="D152" s="25" t="s">
        <v>220</v>
      </c>
      <c r="E152" s="26">
        <v>11</v>
      </c>
      <c r="F152" s="27">
        <v>3373</v>
      </c>
    </row>
    <row r="153" spans="1:6" x14ac:dyDescent="0.4">
      <c r="B153" s="23" t="s">
        <v>221</v>
      </c>
      <c r="C153" s="40">
        <f>15*240</f>
        <v>3600</v>
      </c>
      <c r="D153" s="25" t="s">
        <v>222</v>
      </c>
      <c r="E153" s="26">
        <v>14</v>
      </c>
      <c r="F153" s="27">
        <v>3316</v>
      </c>
    </row>
    <row r="154" spans="1:6" x14ac:dyDescent="0.4">
      <c r="B154" s="46" t="s">
        <v>223</v>
      </c>
      <c r="C154" s="40">
        <f>18*200</f>
        <v>3600</v>
      </c>
      <c r="D154" s="25" t="s">
        <v>224</v>
      </c>
      <c r="E154" s="26">
        <v>16</v>
      </c>
      <c r="F154" s="45">
        <v>3260</v>
      </c>
    </row>
    <row r="155" spans="1:6" x14ac:dyDescent="0.4">
      <c r="B155" s="23" t="s">
        <v>225</v>
      </c>
      <c r="C155" s="40">
        <f>20*180</f>
        <v>3600</v>
      </c>
      <c r="D155" s="25" t="s">
        <v>226</v>
      </c>
      <c r="E155" s="26">
        <v>18</v>
      </c>
      <c r="F155" s="27">
        <v>3222</v>
      </c>
    </row>
    <row r="156" spans="1:6" x14ac:dyDescent="0.4">
      <c r="B156" s="23" t="s">
        <v>227</v>
      </c>
      <c r="C156" s="40">
        <f>24*150</f>
        <v>3600</v>
      </c>
      <c r="D156" s="25" t="s">
        <v>228</v>
      </c>
      <c r="E156" s="26">
        <v>21</v>
      </c>
      <c r="F156" s="27">
        <v>3149</v>
      </c>
    </row>
    <row r="157" spans="1:6" ht="19.5" thickBot="1" x14ac:dyDescent="0.45">
      <c r="B157" s="29" t="s">
        <v>229</v>
      </c>
      <c r="C157" s="41">
        <f>30*120</f>
        <v>3600</v>
      </c>
      <c r="D157" s="31" t="s">
        <v>230</v>
      </c>
      <c r="E157" s="32">
        <v>26</v>
      </c>
      <c r="F157" s="33">
        <v>3044</v>
      </c>
    </row>
    <row r="158" spans="1:6" ht="20.25" thickTop="1" thickBot="1" x14ac:dyDescent="0.45">
      <c r="B158" s="42"/>
      <c r="C158" s="39"/>
      <c r="D158" s="42"/>
      <c r="E158" s="28"/>
      <c r="F158" s="36"/>
    </row>
    <row r="159" spans="1:6" s="22" customFormat="1" ht="19.5" thickTop="1" x14ac:dyDescent="0.4">
      <c r="A159" s="21"/>
      <c r="B159" s="1" t="s">
        <v>1</v>
      </c>
      <c r="C159" s="2" t="s">
        <v>2</v>
      </c>
      <c r="D159" s="2" t="s">
        <v>3</v>
      </c>
      <c r="E159" s="3" t="s">
        <v>4</v>
      </c>
      <c r="F159" s="4" t="s">
        <v>5</v>
      </c>
    </row>
    <row r="160" spans="1:6" x14ac:dyDescent="0.4">
      <c r="B160" s="23" t="s">
        <v>231</v>
      </c>
      <c r="C160" s="40">
        <f>2*1950</f>
        <v>3900</v>
      </c>
      <c r="D160" s="25" t="s">
        <v>232</v>
      </c>
      <c r="E160" s="26">
        <v>2</v>
      </c>
      <c r="F160" s="27">
        <v>3859</v>
      </c>
    </row>
    <row r="161" spans="1:6" x14ac:dyDescent="0.4">
      <c r="B161" s="23" t="s">
        <v>233</v>
      </c>
      <c r="C161" s="40">
        <f>3*1300</f>
        <v>3900</v>
      </c>
      <c r="D161" s="25" t="s">
        <v>234</v>
      </c>
      <c r="E161" s="26">
        <v>3</v>
      </c>
      <c r="F161" s="27">
        <v>3839</v>
      </c>
    </row>
    <row r="162" spans="1:6" x14ac:dyDescent="0.4">
      <c r="B162" s="23" t="s">
        <v>235</v>
      </c>
      <c r="C162" s="40">
        <f>4*975</f>
        <v>3900</v>
      </c>
      <c r="D162" s="25" t="s">
        <v>236</v>
      </c>
      <c r="E162" s="26">
        <v>4</v>
      </c>
      <c r="F162" s="27">
        <v>3818</v>
      </c>
    </row>
    <row r="163" spans="1:6" x14ac:dyDescent="0.4">
      <c r="B163" s="23" t="s">
        <v>237</v>
      </c>
      <c r="C163" s="40">
        <f>5*780</f>
        <v>3900</v>
      </c>
      <c r="D163" s="25" t="s">
        <v>238</v>
      </c>
      <c r="E163" s="26">
        <v>5</v>
      </c>
      <c r="F163" s="27">
        <v>3798</v>
      </c>
    </row>
    <row r="164" spans="1:6" x14ac:dyDescent="0.4">
      <c r="B164" s="23" t="s">
        <v>239</v>
      </c>
      <c r="C164" s="40">
        <f>6*650</f>
        <v>3900</v>
      </c>
      <c r="D164" s="25" t="s">
        <v>240</v>
      </c>
      <c r="E164" s="26">
        <v>6</v>
      </c>
      <c r="F164" s="27">
        <v>3777</v>
      </c>
    </row>
    <row r="165" spans="1:6" x14ac:dyDescent="0.4">
      <c r="B165" s="23" t="s">
        <v>241</v>
      </c>
      <c r="C165" s="40">
        <f>10*390</f>
        <v>3900</v>
      </c>
      <c r="D165" s="25" t="s">
        <v>242</v>
      </c>
      <c r="E165" s="26">
        <v>10</v>
      </c>
      <c r="F165" s="27">
        <v>3695</v>
      </c>
    </row>
    <row r="166" spans="1:6" x14ac:dyDescent="0.4">
      <c r="B166" s="23" t="s">
        <v>243</v>
      </c>
      <c r="C166" s="40">
        <f>12*325</f>
        <v>3900</v>
      </c>
      <c r="D166" s="25" t="s">
        <v>244</v>
      </c>
      <c r="E166" s="26">
        <v>12</v>
      </c>
      <c r="F166" s="27">
        <v>3654</v>
      </c>
    </row>
    <row r="167" spans="1:6" x14ac:dyDescent="0.4">
      <c r="B167" s="23" t="s">
        <v>245</v>
      </c>
      <c r="C167" s="40">
        <f>20*195</f>
        <v>3900</v>
      </c>
      <c r="D167" s="25" t="s">
        <v>246</v>
      </c>
      <c r="E167" s="26">
        <v>20</v>
      </c>
      <c r="F167" s="27">
        <v>3490</v>
      </c>
    </row>
    <row r="168" spans="1:6" x14ac:dyDescent="0.4">
      <c r="B168" s="23" t="s">
        <v>247</v>
      </c>
      <c r="C168" s="40">
        <f>25*156</f>
        <v>3900</v>
      </c>
      <c r="D168" s="25" t="s">
        <v>248</v>
      </c>
      <c r="E168" s="26">
        <v>24</v>
      </c>
      <c r="F168" s="27">
        <v>3391</v>
      </c>
    </row>
    <row r="169" spans="1:6" ht="19.5" thickBot="1" x14ac:dyDescent="0.45">
      <c r="B169" s="29" t="s">
        <v>249</v>
      </c>
      <c r="C169" s="41">
        <f>30*130</f>
        <v>3900</v>
      </c>
      <c r="D169" s="31" t="s">
        <v>250</v>
      </c>
      <c r="E169" s="32">
        <v>30</v>
      </c>
      <c r="F169" s="33">
        <v>3285</v>
      </c>
    </row>
    <row r="170" spans="1:6" ht="20.25" thickTop="1" thickBot="1" x14ac:dyDescent="0.45">
      <c r="B170" s="34"/>
      <c r="C170" s="39"/>
      <c r="D170" s="34"/>
      <c r="E170" s="28"/>
      <c r="F170" s="36"/>
    </row>
    <row r="171" spans="1:6" s="22" customFormat="1" ht="19.5" thickTop="1" x14ac:dyDescent="0.4">
      <c r="A171" s="21"/>
      <c r="B171" s="1" t="s">
        <v>1</v>
      </c>
      <c r="C171" s="2" t="s">
        <v>2</v>
      </c>
      <c r="D171" s="2" t="s">
        <v>3</v>
      </c>
      <c r="E171" s="3" t="s">
        <v>4</v>
      </c>
      <c r="F171" s="4" t="s">
        <v>5</v>
      </c>
    </row>
    <row r="172" spans="1:6" x14ac:dyDescent="0.4">
      <c r="B172" s="23" t="s">
        <v>251</v>
      </c>
      <c r="C172" s="40">
        <f>2*2100</f>
        <v>4200</v>
      </c>
      <c r="D172" s="25" t="s">
        <v>252</v>
      </c>
      <c r="E172" s="26">
        <v>2</v>
      </c>
      <c r="F172" s="27">
        <v>4156</v>
      </c>
    </row>
    <row r="173" spans="1:6" x14ac:dyDescent="0.4">
      <c r="B173" s="23" t="s">
        <v>253</v>
      </c>
      <c r="C173" s="40">
        <f>3*1400</f>
        <v>4200</v>
      </c>
      <c r="D173" s="25" t="s">
        <v>254</v>
      </c>
      <c r="E173" s="26">
        <v>3</v>
      </c>
      <c r="F173" s="27">
        <v>4134</v>
      </c>
    </row>
    <row r="174" spans="1:6" x14ac:dyDescent="0.4">
      <c r="B174" s="23" t="s">
        <v>255</v>
      </c>
      <c r="C174" s="40">
        <f>4*1050</f>
        <v>4200</v>
      </c>
      <c r="D174" s="25" t="s">
        <v>256</v>
      </c>
      <c r="E174" s="26">
        <v>4</v>
      </c>
      <c r="F174" s="27">
        <v>4112</v>
      </c>
    </row>
    <row r="175" spans="1:6" x14ac:dyDescent="0.4">
      <c r="B175" s="23" t="s">
        <v>257</v>
      </c>
      <c r="C175" s="40">
        <f>5*840</f>
        <v>4200</v>
      </c>
      <c r="D175" s="25" t="s">
        <v>258</v>
      </c>
      <c r="E175" s="26">
        <v>5</v>
      </c>
      <c r="F175" s="27">
        <v>4090</v>
      </c>
    </row>
    <row r="176" spans="1:6" x14ac:dyDescent="0.4">
      <c r="B176" s="23" t="s">
        <v>259</v>
      </c>
      <c r="C176" s="40">
        <f>6*700</f>
        <v>4200</v>
      </c>
      <c r="D176" s="25" t="s">
        <v>260</v>
      </c>
      <c r="E176" s="26">
        <v>6</v>
      </c>
      <c r="F176" s="27">
        <v>4068</v>
      </c>
    </row>
    <row r="177" spans="1:6" x14ac:dyDescent="0.4">
      <c r="B177" s="23" t="s">
        <v>261</v>
      </c>
      <c r="C177" s="40">
        <f>7*600</f>
        <v>4200</v>
      </c>
      <c r="D177" s="52" t="s">
        <v>262</v>
      </c>
      <c r="E177" s="26">
        <v>7</v>
      </c>
      <c r="F177" s="45">
        <v>4046</v>
      </c>
    </row>
    <row r="178" spans="1:6" x14ac:dyDescent="0.4">
      <c r="B178" s="23" t="s">
        <v>263</v>
      </c>
      <c r="C178" s="40">
        <f>8*525</f>
        <v>4200</v>
      </c>
      <c r="D178" s="25" t="s">
        <v>264</v>
      </c>
      <c r="E178" s="26">
        <v>8</v>
      </c>
      <c r="F178" s="27">
        <v>4024</v>
      </c>
    </row>
    <row r="179" spans="1:6" x14ac:dyDescent="0.4">
      <c r="B179" s="23" t="s">
        <v>265</v>
      </c>
      <c r="C179" s="40">
        <f>10*420</f>
        <v>4200</v>
      </c>
      <c r="D179" s="25" t="s">
        <v>266</v>
      </c>
      <c r="E179" s="26">
        <v>11</v>
      </c>
      <c r="F179" s="27">
        <v>3979</v>
      </c>
    </row>
    <row r="180" spans="1:6" x14ac:dyDescent="0.4">
      <c r="B180" s="23" t="s">
        <v>267</v>
      </c>
      <c r="C180" s="40">
        <f>12*350</f>
        <v>4200</v>
      </c>
      <c r="D180" s="25" t="s">
        <v>268</v>
      </c>
      <c r="E180" s="26">
        <v>13</v>
      </c>
      <c r="F180" s="27">
        <v>3935</v>
      </c>
    </row>
    <row r="181" spans="1:6" x14ac:dyDescent="0.4">
      <c r="B181" s="23" t="s">
        <v>269</v>
      </c>
      <c r="C181" s="40">
        <f>15*280</f>
        <v>4200</v>
      </c>
      <c r="D181" s="25" t="s">
        <v>270</v>
      </c>
      <c r="E181" s="26">
        <v>16</v>
      </c>
      <c r="F181" s="27">
        <v>3869</v>
      </c>
    </row>
    <row r="182" spans="1:6" x14ac:dyDescent="0.4">
      <c r="B182" s="23" t="s">
        <v>271</v>
      </c>
      <c r="C182" s="40">
        <f>20*210</f>
        <v>4200</v>
      </c>
      <c r="D182" s="25" t="s">
        <v>272</v>
      </c>
      <c r="E182" s="26">
        <v>21</v>
      </c>
      <c r="F182" s="27">
        <v>3759</v>
      </c>
    </row>
    <row r="183" spans="1:6" x14ac:dyDescent="0.4">
      <c r="B183" s="23" t="s">
        <v>273</v>
      </c>
      <c r="C183" s="40">
        <f>24*175</f>
        <v>4200</v>
      </c>
      <c r="D183" s="25" t="s">
        <v>274</v>
      </c>
      <c r="E183" s="26">
        <v>25</v>
      </c>
      <c r="F183" s="27">
        <v>3675</v>
      </c>
    </row>
    <row r="184" spans="1:6" ht="19.5" thickBot="1" x14ac:dyDescent="0.45">
      <c r="B184" s="29" t="s">
        <v>275</v>
      </c>
      <c r="C184" s="41">
        <f>30*140</f>
        <v>4200</v>
      </c>
      <c r="D184" s="31" t="s">
        <v>276</v>
      </c>
      <c r="E184" s="32">
        <v>31</v>
      </c>
      <c r="F184" s="33">
        <v>3539</v>
      </c>
    </row>
    <row r="185" spans="1:6" ht="20.25" thickTop="1" thickBot="1" x14ac:dyDescent="0.45">
      <c r="B185" s="42"/>
      <c r="C185" s="39"/>
      <c r="D185" s="42"/>
      <c r="E185" s="28"/>
      <c r="F185" s="36"/>
    </row>
    <row r="186" spans="1:6" s="22" customFormat="1" ht="19.5" thickTop="1" x14ac:dyDescent="0.4">
      <c r="A186" s="21"/>
      <c r="B186" s="1" t="s">
        <v>1</v>
      </c>
      <c r="C186" s="2" t="s">
        <v>2</v>
      </c>
      <c r="D186" s="2" t="s">
        <v>3</v>
      </c>
      <c r="E186" s="3" t="s">
        <v>4</v>
      </c>
      <c r="F186" s="4" t="s">
        <v>5</v>
      </c>
    </row>
    <row r="187" spans="1:6" x14ac:dyDescent="0.4">
      <c r="B187" s="23" t="s">
        <v>277</v>
      </c>
      <c r="C187" s="40">
        <f>2*2250</f>
        <v>4500</v>
      </c>
      <c r="D187" s="25" t="s">
        <v>278</v>
      </c>
      <c r="E187" s="26">
        <v>2</v>
      </c>
      <c r="F187" s="27">
        <v>4453</v>
      </c>
    </row>
    <row r="188" spans="1:6" x14ac:dyDescent="0.4">
      <c r="B188" s="23" t="s">
        <v>279</v>
      </c>
      <c r="C188" s="40">
        <f>3*1500</f>
        <v>4500</v>
      </c>
      <c r="D188" s="25" t="s">
        <v>280</v>
      </c>
      <c r="E188" s="26">
        <v>3</v>
      </c>
      <c r="F188" s="27">
        <v>4430</v>
      </c>
    </row>
    <row r="189" spans="1:6" x14ac:dyDescent="0.4">
      <c r="B189" s="23" t="s">
        <v>281</v>
      </c>
      <c r="C189" s="40">
        <f>4*1125</f>
        <v>4500</v>
      </c>
      <c r="D189" s="25" t="s">
        <v>212</v>
      </c>
      <c r="E189" s="26">
        <v>5</v>
      </c>
      <c r="F189" s="27">
        <v>4405</v>
      </c>
    </row>
    <row r="190" spans="1:6" x14ac:dyDescent="0.4">
      <c r="B190" s="23" t="s">
        <v>282</v>
      </c>
      <c r="C190" s="40">
        <f>5*900</f>
        <v>4500</v>
      </c>
      <c r="D190" s="25" t="s">
        <v>283</v>
      </c>
      <c r="E190" s="26">
        <v>6</v>
      </c>
      <c r="F190" s="27">
        <v>4382</v>
      </c>
    </row>
    <row r="191" spans="1:6" x14ac:dyDescent="0.4">
      <c r="B191" s="23" t="s">
        <v>284</v>
      </c>
      <c r="C191" s="40">
        <f>6*750</f>
        <v>4500</v>
      </c>
      <c r="D191" s="25" t="s">
        <v>285</v>
      </c>
      <c r="E191" s="26">
        <v>7</v>
      </c>
      <c r="F191" s="27">
        <v>4358</v>
      </c>
    </row>
    <row r="192" spans="1:6" x14ac:dyDescent="0.4">
      <c r="B192" s="23" t="s">
        <v>286</v>
      </c>
      <c r="C192" s="40">
        <f>9*500</f>
        <v>4500</v>
      </c>
      <c r="D192" s="52" t="s">
        <v>287</v>
      </c>
      <c r="E192" s="26">
        <v>10</v>
      </c>
      <c r="F192" s="45">
        <v>4288</v>
      </c>
    </row>
    <row r="193" spans="1:6" x14ac:dyDescent="0.4">
      <c r="B193" s="23" t="s">
        <v>288</v>
      </c>
      <c r="C193" s="40">
        <f>10*450</f>
        <v>4500</v>
      </c>
      <c r="D193" s="25" t="s">
        <v>81</v>
      </c>
      <c r="E193" s="26">
        <v>11</v>
      </c>
      <c r="F193" s="27">
        <v>4264</v>
      </c>
    </row>
    <row r="194" spans="1:6" x14ac:dyDescent="0.4">
      <c r="B194" s="23" t="s">
        <v>289</v>
      </c>
      <c r="C194" s="40">
        <f>12*375</f>
        <v>4500</v>
      </c>
      <c r="D194" s="25" t="s">
        <v>222</v>
      </c>
      <c r="E194" s="26">
        <v>14</v>
      </c>
      <c r="F194" s="27">
        <v>4216</v>
      </c>
    </row>
    <row r="195" spans="1:6" x14ac:dyDescent="0.4">
      <c r="B195" s="23" t="s">
        <v>290</v>
      </c>
      <c r="C195" s="40">
        <f>15*300</f>
        <v>4500</v>
      </c>
      <c r="D195" s="25" t="s">
        <v>291</v>
      </c>
      <c r="E195" s="26">
        <v>17</v>
      </c>
      <c r="F195" s="27">
        <v>4146</v>
      </c>
    </row>
    <row r="196" spans="1:6" x14ac:dyDescent="0.4">
      <c r="B196" s="23" t="s">
        <v>292</v>
      </c>
      <c r="C196" s="40">
        <f>18*250</f>
        <v>4500</v>
      </c>
      <c r="D196" s="25" t="s">
        <v>293</v>
      </c>
      <c r="E196" s="26">
        <v>20</v>
      </c>
      <c r="F196" s="27">
        <v>4075</v>
      </c>
    </row>
    <row r="197" spans="1:6" x14ac:dyDescent="0.4">
      <c r="B197" s="23" t="s">
        <v>294</v>
      </c>
      <c r="C197" s="40">
        <f>20*225</f>
        <v>4500</v>
      </c>
      <c r="D197" s="25" t="s">
        <v>295</v>
      </c>
      <c r="E197" s="26">
        <v>23</v>
      </c>
      <c r="F197" s="27">
        <v>4027</v>
      </c>
    </row>
    <row r="198" spans="1:6" x14ac:dyDescent="0.4">
      <c r="B198" s="23" t="s">
        <v>296</v>
      </c>
      <c r="C198" s="40">
        <f>25*180</f>
        <v>4500</v>
      </c>
      <c r="D198" s="25" t="s">
        <v>297</v>
      </c>
      <c r="E198" s="26">
        <v>28</v>
      </c>
      <c r="F198" s="27">
        <v>3912</v>
      </c>
    </row>
    <row r="199" spans="1:6" ht="19.5" thickBot="1" x14ac:dyDescent="0.45">
      <c r="B199" s="29" t="s">
        <v>298</v>
      </c>
      <c r="C199" s="41">
        <f>30*150</f>
        <v>4500</v>
      </c>
      <c r="D199" s="31" t="s">
        <v>299</v>
      </c>
      <c r="E199" s="32">
        <v>33</v>
      </c>
      <c r="F199" s="33">
        <v>3797</v>
      </c>
    </row>
    <row r="200" spans="1:6" ht="20.25" thickTop="1" thickBot="1" x14ac:dyDescent="0.45">
      <c r="B200" s="49"/>
      <c r="C200" s="39"/>
      <c r="D200" s="49"/>
      <c r="E200" s="50"/>
      <c r="F200" s="51"/>
    </row>
    <row r="201" spans="1:6" s="22" customFormat="1" ht="19.5" thickTop="1" x14ac:dyDescent="0.4">
      <c r="A201" s="21"/>
      <c r="B201" s="1" t="s">
        <v>1</v>
      </c>
      <c r="C201" s="2" t="s">
        <v>2</v>
      </c>
      <c r="D201" s="2" t="s">
        <v>3</v>
      </c>
      <c r="E201" s="3" t="s">
        <v>4</v>
      </c>
      <c r="F201" s="4" t="s">
        <v>5</v>
      </c>
    </row>
    <row r="202" spans="1:6" x14ac:dyDescent="0.4">
      <c r="B202" s="23" t="s">
        <v>300</v>
      </c>
      <c r="C202" s="40">
        <f>2*2400</f>
        <v>4800</v>
      </c>
      <c r="D202" s="25" t="s">
        <v>301</v>
      </c>
      <c r="E202" s="26">
        <v>2</v>
      </c>
      <c r="F202" s="27">
        <v>4750</v>
      </c>
    </row>
    <row r="203" spans="1:6" x14ac:dyDescent="0.4">
      <c r="B203" s="23" t="s">
        <v>302</v>
      </c>
      <c r="C203" s="40">
        <f>3*1600</f>
        <v>4800</v>
      </c>
      <c r="D203" s="25" t="s">
        <v>210</v>
      </c>
      <c r="E203" s="26">
        <v>4</v>
      </c>
      <c r="F203" s="27">
        <v>4724</v>
      </c>
    </row>
    <row r="204" spans="1:6" x14ac:dyDescent="0.4">
      <c r="B204" s="23" t="s">
        <v>303</v>
      </c>
      <c r="C204" s="40">
        <f>4*1200</f>
        <v>4800</v>
      </c>
      <c r="D204" s="25" t="s">
        <v>304</v>
      </c>
      <c r="E204" s="26">
        <v>5</v>
      </c>
      <c r="F204" s="27">
        <v>4699</v>
      </c>
    </row>
    <row r="205" spans="1:6" x14ac:dyDescent="0.4">
      <c r="B205" s="23" t="s">
        <v>305</v>
      </c>
      <c r="C205" s="40">
        <f>5*960</f>
        <v>4800</v>
      </c>
      <c r="D205" s="25" t="s">
        <v>306</v>
      </c>
      <c r="E205" s="26">
        <v>6</v>
      </c>
      <c r="F205" s="27">
        <v>4674</v>
      </c>
    </row>
    <row r="206" spans="1:6" x14ac:dyDescent="0.4">
      <c r="B206" s="23" t="s">
        <v>307</v>
      </c>
      <c r="C206" s="40">
        <f>6*800</f>
        <v>4800</v>
      </c>
      <c r="D206" s="25" t="s">
        <v>216</v>
      </c>
      <c r="E206" s="26">
        <v>7</v>
      </c>
      <c r="F206" s="27">
        <v>4649</v>
      </c>
    </row>
    <row r="207" spans="1:6" x14ac:dyDescent="0.4">
      <c r="B207" s="23" t="s">
        <v>308</v>
      </c>
      <c r="C207" s="40">
        <f>8*600</f>
        <v>4800</v>
      </c>
      <c r="D207" s="25" t="s">
        <v>309</v>
      </c>
      <c r="E207" s="26">
        <v>10</v>
      </c>
      <c r="F207" s="27">
        <v>4598</v>
      </c>
    </row>
    <row r="208" spans="1:6" x14ac:dyDescent="0.4">
      <c r="B208" s="23" t="s">
        <v>310</v>
      </c>
      <c r="C208" s="40">
        <f>10*480</f>
        <v>4800</v>
      </c>
      <c r="D208" s="25" t="s">
        <v>311</v>
      </c>
      <c r="E208" s="26">
        <v>12</v>
      </c>
      <c r="F208" s="27">
        <v>4548</v>
      </c>
    </row>
    <row r="209" spans="1:6" x14ac:dyDescent="0.4">
      <c r="B209" s="23" t="s">
        <v>312</v>
      </c>
      <c r="C209" s="24">
        <f>12*400</f>
        <v>4800</v>
      </c>
      <c r="D209" s="25" t="s">
        <v>313</v>
      </c>
      <c r="E209" s="26">
        <v>14</v>
      </c>
      <c r="F209" s="27">
        <v>4498</v>
      </c>
    </row>
    <row r="210" spans="1:6" x14ac:dyDescent="0.4">
      <c r="B210" s="23" t="s">
        <v>314</v>
      </c>
      <c r="C210" s="24">
        <f>15*320</f>
        <v>4800</v>
      </c>
      <c r="D210" s="25" t="s">
        <v>226</v>
      </c>
      <c r="E210" s="26">
        <v>18</v>
      </c>
      <c r="F210" s="27">
        <v>4422</v>
      </c>
    </row>
    <row r="211" spans="1:6" x14ac:dyDescent="0.4">
      <c r="B211" s="23" t="s">
        <v>315</v>
      </c>
      <c r="C211" s="24">
        <f>16*300</f>
        <v>4800</v>
      </c>
      <c r="D211" s="25" t="s">
        <v>316</v>
      </c>
      <c r="E211" s="26">
        <v>19</v>
      </c>
      <c r="F211" s="27">
        <v>4397</v>
      </c>
    </row>
    <row r="212" spans="1:6" x14ac:dyDescent="0.4">
      <c r="B212" s="23" t="s">
        <v>317</v>
      </c>
      <c r="C212" s="24">
        <f>20*240</f>
        <v>4800</v>
      </c>
      <c r="D212" s="25" t="s">
        <v>318</v>
      </c>
      <c r="E212" s="26">
        <v>24</v>
      </c>
      <c r="F212" s="27">
        <v>4296</v>
      </c>
    </row>
    <row r="213" spans="1:6" x14ac:dyDescent="0.4">
      <c r="B213" s="23" t="s">
        <v>319</v>
      </c>
      <c r="C213" s="24">
        <f>24*200</f>
        <v>4800</v>
      </c>
      <c r="D213" s="25" t="s">
        <v>320</v>
      </c>
      <c r="E213" s="26">
        <v>29</v>
      </c>
      <c r="F213" s="27">
        <v>4195</v>
      </c>
    </row>
    <row r="214" spans="1:6" ht="19.5" thickBot="1" x14ac:dyDescent="0.45">
      <c r="B214" s="29" t="s">
        <v>321</v>
      </c>
      <c r="C214" s="30">
        <f>30*160</f>
        <v>4800</v>
      </c>
      <c r="D214" s="31" t="s">
        <v>322</v>
      </c>
      <c r="E214" s="32">
        <v>36</v>
      </c>
      <c r="F214" s="33">
        <v>4044</v>
      </c>
    </row>
    <row r="215" spans="1:6" ht="20.25" thickTop="1" thickBot="1" x14ac:dyDescent="0.45">
      <c r="B215" s="34"/>
      <c r="C215" s="35"/>
      <c r="D215" s="34"/>
      <c r="E215" s="28"/>
      <c r="F215" s="36"/>
    </row>
    <row r="216" spans="1:6" s="22" customFormat="1" ht="19.5" thickTop="1" x14ac:dyDescent="0.4">
      <c r="A216" s="21"/>
      <c r="B216" s="1" t="s">
        <v>1</v>
      </c>
      <c r="C216" s="2" t="s">
        <v>2</v>
      </c>
      <c r="D216" s="2" t="s">
        <v>3</v>
      </c>
      <c r="E216" s="3" t="s">
        <v>4</v>
      </c>
      <c r="F216" s="4" t="s">
        <v>5</v>
      </c>
    </row>
    <row r="217" spans="1:6" x14ac:dyDescent="0.4">
      <c r="B217" s="23" t="s">
        <v>323</v>
      </c>
      <c r="C217" s="24">
        <f>2*2550</f>
        <v>5100</v>
      </c>
      <c r="D217" s="25" t="s">
        <v>324</v>
      </c>
      <c r="E217" s="26">
        <v>3</v>
      </c>
      <c r="F217" s="27">
        <v>5046</v>
      </c>
    </row>
    <row r="218" spans="1:6" x14ac:dyDescent="0.4">
      <c r="B218" s="23" t="s">
        <v>325</v>
      </c>
      <c r="C218" s="24">
        <f>3*1700</f>
        <v>5100</v>
      </c>
      <c r="D218" s="25" t="s">
        <v>326</v>
      </c>
      <c r="E218" s="26">
        <v>4</v>
      </c>
      <c r="F218" s="27">
        <v>5020</v>
      </c>
    </row>
    <row r="219" spans="1:6" x14ac:dyDescent="0.4">
      <c r="B219" s="23" t="s">
        <v>327</v>
      </c>
      <c r="C219" s="24">
        <f>4*1275</f>
        <v>5100</v>
      </c>
      <c r="D219" s="25" t="s">
        <v>328</v>
      </c>
      <c r="E219" s="26">
        <v>5</v>
      </c>
      <c r="F219" s="27">
        <v>4993</v>
      </c>
    </row>
    <row r="220" spans="1:6" x14ac:dyDescent="0.4">
      <c r="B220" s="23" t="s">
        <v>329</v>
      </c>
      <c r="C220" s="24">
        <f>5*1020</f>
        <v>5100</v>
      </c>
      <c r="D220" s="25" t="s">
        <v>330</v>
      </c>
      <c r="E220" s="26">
        <v>6</v>
      </c>
      <c r="F220" s="27">
        <v>4967</v>
      </c>
    </row>
    <row r="221" spans="1:6" x14ac:dyDescent="0.4">
      <c r="B221" s="23" t="s">
        <v>331</v>
      </c>
      <c r="C221" s="24">
        <f>6*850</f>
        <v>5100</v>
      </c>
      <c r="D221" s="25" t="s">
        <v>332</v>
      </c>
      <c r="E221" s="26">
        <v>8</v>
      </c>
      <c r="F221" s="27">
        <v>4939</v>
      </c>
    </row>
    <row r="222" spans="1:6" x14ac:dyDescent="0.4">
      <c r="B222" s="23" t="s">
        <v>333</v>
      </c>
      <c r="C222" s="24">
        <f>10*510</f>
        <v>5100</v>
      </c>
      <c r="D222" s="25" t="s">
        <v>334</v>
      </c>
      <c r="E222" s="26">
        <v>13</v>
      </c>
      <c r="F222" s="27">
        <v>4832</v>
      </c>
    </row>
    <row r="223" spans="1:6" x14ac:dyDescent="0.4">
      <c r="B223" s="23" t="s">
        <v>335</v>
      </c>
      <c r="C223" s="24">
        <f>12*425</f>
        <v>5100</v>
      </c>
      <c r="D223" s="25" t="s">
        <v>336</v>
      </c>
      <c r="E223" s="26">
        <v>15</v>
      </c>
      <c r="F223" s="27">
        <v>4779</v>
      </c>
    </row>
    <row r="224" spans="1:6" x14ac:dyDescent="0.4">
      <c r="B224" s="23" t="s">
        <v>337</v>
      </c>
      <c r="C224" s="40">
        <f>15*340</f>
        <v>5100</v>
      </c>
      <c r="D224" s="25" t="s">
        <v>338</v>
      </c>
      <c r="E224" s="26">
        <v>19</v>
      </c>
      <c r="F224" s="27">
        <v>4699</v>
      </c>
    </row>
    <row r="225" spans="1:6" x14ac:dyDescent="0.4">
      <c r="B225" s="23" t="s">
        <v>339</v>
      </c>
      <c r="C225" s="40">
        <f>20*255</f>
        <v>5100</v>
      </c>
      <c r="D225" s="25" t="s">
        <v>340</v>
      </c>
      <c r="E225" s="26">
        <v>26</v>
      </c>
      <c r="F225" s="27">
        <v>4564</v>
      </c>
    </row>
    <row r="226" spans="1:6" x14ac:dyDescent="0.4">
      <c r="B226" s="23" t="s">
        <v>341</v>
      </c>
      <c r="C226" s="40">
        <f>25*204</f>
        <v>5100</v>
      </c>
      <c r="D226" s="25" t="s">
        <v>342</v>
      </c>
      <c r="E226" s="26">
        <v>32</v>
      </c>
      <c r="F226" s="27">
        <v>4438</v>
      </c>
    </row>
    <row r="227" spans="1:6" ht="19.5" thickBot="1" x14ac:dyDescent="0.45">
      <c r="B227" s="29" t="s">
        <v>343</v>
      </c>
      <c r="C227" s="41">
        <f>30*170</f>
        <v>5100</v>
      </c>
      <c r="D227" s="31" t="s">
        <v>344</v>
      </c>
      <c r="E227" s="32">
        <v>38</v>
      </c>
      <c r="F227" s="33">
        <v>4297</v>
      </c>
    </row>
    <row r="228" spans="1:6" ht="20.25" thickTop="1" thickBot="1" x14ac:dyDescent="0.45">
      <c r="B228" s="34"/>
      <c r="C228" s="39"/>
      <c r="D228" s="34"/>
      <c r="E228" s="28"/>
      <c r="F228" s="36"/>
    </row>
    <row r="229" spans="1:6" s="22" customFormat="1" ht="19.5" thickTop="1" x14ac:dyDescent="0.4">
      <c r="A229" s="21"/>
      <c r="B229" s="1" t="s">
        <v>1</v>
      </c>
      <c r="C229" s="2" t="s">
        <v>2</v>
      </c>
      <c r="D229" s="2" t="s">
        <v>3</v>
      </c>
      <c r="E229" s="3" t="s">
        <v>4</v>
      </c>
      <c r="F229" s="4" t="s">
        <v>5</v>
      </c>
    </row>
    <row r="230" spans="1:6" x14ac:dyDescent="0.4">
      <c r="B230" s="23" t="s">
        <v>345</v>
      </c>
      <c r="C230" s="40">
        <f>2*3000</f>
        <v>6000</v>
      </c>
      <c r="D230" s="25" t="s">
        <v>346</v>
      </c>
      <c r="E230" s="26">
        <v>3</v>
      </c>
      <c r="F230" s="27">
        <v>5937</v>
      </c>
    </row>
    <row r="231" spans="1:6" x14ac:dyDescent="0.4">
      <c r="B231" s="23" t="s">
        <v>347</v>
      </c>
      <c r="C231" s="40">
        <f>3*2000</f>
        <v>6000</v>
      </c>
      <c r="D231" s="25" t="s">
        <v>212</v>
      </c>
      <c r="E231" s="26">
        <v>5</v>
      </c>
      <c r="F231" s="27">
        <v>5905</v>
      </c>
    </row>
    <row r="232" spans="1:6" x14ac:dyDescent="0.4">
      <c r="B232" s="23" t="s">
        <v>348</v>
      </c>
      <c r="C232" s="40">
        <f>4*1500</f>
        <v>6000</v>
      </c>
      <c r="D232" s="25" t="s">
        <v>306</v>
      </c>
      <c r="E232" s="26">
        <v>6</v>
      </c>
      <c r="F232" s="27">
        <v>5874</v>
      </c>
    </row>
    <row r="233" spans="1:6" x14ac:dyDescent="0.4">
      <c r="B233" s="23" t="s">
        <v>349</v>
      </c>
      <c r="C233" s="40">
        <f>5*1200</f>
        <v>6000</v>
      </c>
      <c r="D233" s="25" t="s">
        <v>350</v>
      </c>
      <c r="E233" s="26">
        <v>8</v>
      </c>
      <c r="F233" s="27">
        <v>5842</v>
      </c>
    </row>
    <row r="234" spans="1:6" x14ac:dyDescent="0.4">
      <c r="B234" s="23" t="s">
        <v>351</v>
      </c>
      <c r="C234" s="40">
        <f>6*1000</f>
        <v>6000</v>
      </c>
      <c r="D234" s="25" t="s">
        <v>218</v>
      </c>
      <c r="E234" s="26">
        <v>9</v>
      </c>
      <c r="F234" s="27">
        <v>5811</v>
      </c>
    </row>
    <row r="235" spans="1:6" x14ac:dyDescent="0.4">
      <c r="B235" s="23" t="s">
        <v>352</v>
      </c>
      <c r="C235" s="40">
        <f>8*750</f>
        <v>6000</v>
      </c>
      <c r="D235" s="25" t="s">
        <v>311</v>
      </c>
      <c r="E235" s="26">
        <v>12</v>
      </c>
      <c r="F235" s="27">
        <v>5748</v>
      </c>
    </row>
    <row r="236" spans="1:6" x14ac:dyDescent="0.4">
      <c r="B236" s="23" t="s">
        <v>353</v>
      </c>
      <c r="C236" s="40">
        <f>10*600</f>
        <v>6000</v>
      </c>
      <c r="D236" s="25" t="s">
        <v>354</v>
      </c>
      <c r="E236" s="26">
        <v>15</v>
      </c>
      <c r="F236" s="27">
        <v>5685</v>
      </c>
    </row>
    <row r="237" spans="1:6" x14ac:dyDescent="0.4">
      <c r="B237" s="23" t="s">
        <v>355</v>
      </c>
      <c r="C237" s="40">
        <f>12*500</f>
        <v>6000</v>
      </c>
      <c r="D237" s="25" t="s">
        <v>226</v>
      </c>
      <c r="E237" s="26">
        <v>18</v>
      </c>
      <c r="F237" s="27">
        <v>5622</v>
      </c>
    </row>
    <row r="238" spans="1:6" x14ac:dyDescent="0.4">
      <c r="B238" s="23" t="s">
        <v>356</v>
      </c>
      <c r="C238" s="40">
        <f>15*400</f>
        <v>6000</v>
      </c>
      <c r="D238" s="25" t="s">
        <v>295</v>
      </c>
      <c r="E238" s="26">
        <v>23</v>
      </c>
      <c r="F238" s="27">
        <v>5527</v>
      </c>
    </row>
    <row r="239" spans="1:6" x14ac:dyDescent="0.4">
      <c r="B239" s="23" t="s">
        <v>357</v>
      </c>
      <c r="C239" s="40">
        <f>16*375</f>
        <v>6000</v>
      </c>
      <c r="D239" s="52" t="s">
        <v>318</v>
      </c>
      <c r="E239" s="26">
        <v>24</v>
      </c>
      <c r="F239" s="27">
        <v>5496</v>
      </c>
    </row>
    <row r="240" spans="1:6" x14ac:dyDescent="0.4">
      <c r="B240" s="23" t="s">
        <v>358</v>
      </c>
      <c r="C240" s="40">
        <f>20*300</f>
        <v>6000</v>
      </c>
      <c r="D240" s="25" t="s">
        <v>359</v>
      </c>
      <c r="E240" s="26">
        <v>30</v>
      </c>
      <c r="F240" s="27">
        <v>5370</v>
      </c>
    </row>
    <row r="241" spans="1:6" x14ac:dyDescent="0.4">
      <c r="B241" s="23" t="s">
        <v>360</v>
      </c>
      <c r="C241" s="40">
        <f>24*250</f>
        <v>6000</v>
      </c>
      <c r="D241" s="25" t="s">
        <v>322</v>
      </c>
      <c r="E241" s="26">
        <v>36</v>
      </c>
      <c r="F241" s="27">
        <v>5244</v>
      </c>
    </row>
    <row r="242" spans="1:6" ht="19.5" thickBot="1" x14ac:dyDescent="0.45">
      <c r="B242" s="29" t="s">
        <v>361</v>
      </c>
      <c r="C242" s="41">
        <f>30*200</f>
        <v>6000</v>
      </c>
      <c r="D242" s="31" t="s">
        <v>362</v>
      </c>
      <c r="E242" s="32">
        <v>45</v>
      </c>
      <c r="F242" s="33">
        <v>5055</v>
      </c>
    </row>
    <row r="243" spans="1:6" ht="20.25" thickTop="1" thickBot="1" x14ac:dyDescent="0.45">
      <c r="B243" s="49"/>
      <c r="C243" s="39"/>
      <c r="D243" s="49"/>
      <c r="E243" s="50"/>
      <c r="F243" s="51"/>
    </row>
    <row r="244" spans="1:6" s="22" customFormat="1" ht="19.5" thickTop="1" x14ac:dyDescent="0.4">
      <c r="A244" s="21"/>
      <c r="B244" s="1" t="s">
        <v>1</v>
      </c>
      <c r="C244" s="2" t="s">
        <v>2</v>
      </c>
      <c r="D244" s="2" t="s">
        <v>3</v>
      </c>
      <c r="E244" s="3" t="s">
        <v>4</v>
      </c>
      <c r="F244" s="4" t="s">
        <v>5</v>
      </c>
    </row>
    <row r="245" spans="1:6" x14ac:dyDescent="0.4">
      <c r="B245" s="23" t="s">
        <v>363</v>
      </c>
      <c r="C245" s="40">
        <f>2*3300</f>
        <v>6600</v>
      </c>
      <c r="D245" s="25" t="s">
        <v>364</v>
      </c>
      <c r="E245" s="26">
        <v>3</v>
      </c>
      <c r="F245" s="27">
        <v>6531</v>
      </c>
    </row>
    <row r="246" spans="1:6" x14ac:dyDescent="0.4">
      <c r="B246" s="23" t="s">
        <v>365</v>
      </c>
      <c r="C246" s="40">
        <f>3*2200</f>
        <v>6600</v>
      </c>
      <c r="D246" s="25" t="s">
        <v>61</v>
      </c>
      <c r="E246" s="26">
        <v>5</v>
      </c>
      <c r="F246" s="27">
        <v>6495</v>
      </c>
    </row>
    <row r="247" spans="1:6" x14ac:dyDescent="0.4">
      <c r="B247" s="23" t="s">
        <v>366</v>
      </c>
      <c r="C247" s="40">
        <f>4*1650</f>
        <v>6600</v>
      </c>
      <c r="D247" s="25" t="s">
        <v>367</v>
      </c>
      <c r="E247" s="26">
        <v>7</v>
      </c>
      <c r="F247" s="27">
        <v>6461</v>
      </c>
    </row>
    <row r="248" spans="1:6" x14ac:dyDescent="0.4">
      <c r="B248" s="23" t="s">
        <v>368</v>
      </c>
      <c r="C248" s="40">
        <f>5*1320</f>
        <v>6600</v>
      </c>
      <c r="D248" s="25" t="s">
        <v>194</v>
      </c>
      <c r="E248" s="26">
        <v>8</v>
      </c>
      <c r="F248" s="27">
        <v>6427</v>
      </c>
    </row>
    <row r="249" spans="1:6" x14ac:dyDescent="0.4">
      <c r="B249" s="23" t="s">
        <v>369</v>
      </c>
      <c r="C249" s="40">
        <f>6*1100</f>
        <v>6600</v>
      </c>
      <c r="D249" s="25" t="s">
        <v>196</v>
      </c>
      <c r="E249" s="26">
        <v>10</v>
      </c>
      <c r="F249" s="27">
        <v>6392</v>
      </c>
    </row>
    <row r="250" spans="1:6" x14ac:dyDescent="0.4">
      <c r="B250" s="23" t="s">
        <v>370</v>
      </c>
      <c r="C250" s="40">
        <f>8*825</f>
        <v>6600</v>
      </c>
      <c r="D250" s="25" t="s">
        <v>371</v>
      </c>
      <c r="E250" s="26">
        <v>13</v>
      </c>
      <c r="F250" s="27">
        <v>6323</v>
      </c>
    </row>
    <row r="251" spans="1:6" x14ac:dyDescent="0.4">
      <c r="B251" s="23" t="s">
        <v>372</v>
      </c>
      <c r="C251" s="40">
        <f>10*660</f>
        <v>6600</v>
      </c>
      <c r="D251" s="25" t="s">
        <v>200</v>
      </c>
      <c r="E251" s="26">
        <v>17</v>
      </c>
      <c r="F251" s="27">
        <v>6253</v>
      </c>
    </row>
    <row r="252" spans="1:6" x14ac:dyDescent="0.4">
      <c r="B252" s="23" t="s">
        <v>373</v>
      </c>
      <c r="C252" s="40">
        <f>12*550</f>
        <v>6600</v>
      </c>
      <c r="D252" s="25" t="s">
        <v>374</v>
      </c>
      <c r="E252" s="26">
        <v>20</v>
      </c>
      <c r="F252" s="27">
        <v>6184</v>
      </c>
    </row>
    <row r="253" spans="1:6" x14ac:dyDescent="0.4">
      <c r="B253" s="23" t="s">
        <v>375</v>
      </c>
      <c r="C253" s="40">
        <f>15*440</f>
        <v>6600</v>
      </c>
      <c r="D253" s="25" t="s">
        <v>376</v>
      </c>
      <c r="E253" s="26">
        <v>25</v>
      </c>
      <c r="F253" s="27">
        <v>6080</v>
      </c>
    </row>
    <row r="254" spans="1:6" x14ac:dyDescent="0.4">
      <c r="B254" s="23" t="s">
        <v>377</v>
      </c>
      <c r="C254" s="40">
        <f>20*330</f>
        <v>6600</v>
      </c>
      <c r="D254" s="25" t="s">
        <v>378</v>
      </c>
      <c r="E254" s="26">
        <v>33</v>
      </c>
      <c r="F254" s="27">
        <v>5907</v>
      </c>
    </row>
    <row r="255" spans="1:6" x14ac:dyDescent="0.4">
      <c r="B255" s="23" t="s">
        <v>379</v>
      </c>
      <c r="C255" s="40">
        <f>24*275</f>
        <v>6600</v>
      </c>
      <c r="D255" s="25" t="s">
        <v>380</v>
      </c>
      <c r="E255" s="26">
        <v>40</v>
      </c>
      <c r="F255" s="27">
        <v>5770</v>
      </c>
    </row>
    <row r="256" spans="1:6" ht="19.5" thickBot="1" x14ac:dyDescent="0.45">
      <c r="B256" s="29" t="s">
        <v>381</v>
      </c>
      <c r="C256" s="41">
        <f>30*220</f>
        <v>6600</v>
      </c>
      <c r="D256" s="31" t="s">
        <v>382</v>
      </c>
      <c r="E256" s="32">
        <v>50</v>
      </c>
      <c r="F256" s="33">
        <v>5560</v>
      </c>
    </row>
    <row r="257" spans="1:6" ht="20.25" thickTop="1" thickBot="1" x14ac:dyDescent="0.45">
      <c r="B257" s="34"/>
      <c r="C257" s="53"/>
      <c r="D257" s="34"/>
      <c r="E257" s="28"/>
      <c r="F257" s="36"/>
    </row>
    <row r="258" spans="1:6" s="22" customFormat="1" ht="19.5" thickTop="1" x14ac:dyDescent="0.4">
      <c r="A258" s="21"/>
      <c r="B258" s="1" t="s">
        <v>1</v>
      </c>
      <c r="C258" s="2" t="s">
        <v>2</v>
      </c>
      <c r="D258" s="2" t="s">
        <v>3</v>
      </c>
      <c r="E258" s="3" t="s">
        <v>4</v>
      </c>
      <c r="F258" s="4" t="s">
        <v>5</v>
      </c>
    </row>
    <row r="259" spans="1:6" x14ac:dyDescent="0.4">
      <c r="B259" s="54" t="s">
        <v>383</v>
      </c>
      <c r="C259" s="55">
        <f>2*3450</f>
        <v>6900</v>
      </c>
      <c r="D259" s="25" t="s">
        <v>384</v>
      </c>
      <c r="E259" s="26">
        <v>4</v>
      </c>
      <c r="F259" s="27">
        <v>6825</v>
      </c>
    </row>
    <row r="260" spans="1:6" x14ac:dyDescent="0.4">
      <c r="B260" s="23" t="s">
        <v>385</v>
      </c>
      <c r="C260" s="55">
        <f>3*2300</f>
        <v>6900</v>
      </c>
      <c r="D260" s="25" t="s">
        <v>258</v>
      </c>
      <c r="E260" s="26">
        <v>5</v>
      </c>
      <c r="F260" s="27">
        <v>6790</v>
      </c>
    </row>
    <row r="261" spans="1:6" x14ac:dyDescent="0.4">
      <c r="B261" s="23" t="s">
        <v>386</v>
      </c>
      <c r="C261" s="55">
        <f>4*1725</f>
        <v>6900</v>
      </c>
      <c r="D261" s="25" t="s">
        <v>387</v>
      </c>
      <c r="E261" s="26">
        <v>7</v>
      </c>
      <c r="F261" s="27">
        <v>6755</v>
      </c>
    </row>
    <row r="262" spans="1:6" x14ac:dyDescent="0.4">
      <c r="B262" s="23" t="s">
        <v>388</v>
      </c>
      <c r="C262" s="55">
        <f>5*1380</f>
        <v>6900</v>
      </c>
      <c r="D262" s="25" t="s">
        <v>389</v>
      </c>
      <c r="E262" s="26">
        <v>9</v>
      </c>
      <c r="F262" s="27">
        <v>6720</v>
      </c>
    </row>
    <row r="263" spans="1:6" x14ac:dyDescent="0.4">
      <c r="B263" s="23" t="s">
        <v>390</v>
      </c>
      <c r="C263" s="55">
        <f>6*1150</f>
        <v>6900</v>
      </c>
      <c r="D263" s="25" t="s">
        <v>391</v>
      </c>
      <c r="E263" s="26">
        <v>10</v>
      </c>
      <c r="F263" s="27">
        <v>6685</v>
      </c>
    </row>
    <row r="264" spans="1:6" x14ac:dyDescent="0.4">
      <c r="B264" s="23" t="s">
        <v>392</v>
      </c>
      <c r="C264" s="55">
        <f>10*690</f>
        <v>6900</v>
      </c>
      <c r="D264" s="25" t="s">
        <v>393</v>
      </c>
      <c r="E264" s="26">
        <v>17</v>
      </c>
      <c r="F264" s="27">
        <v>6540</v>
      </c>
    </row>
    <row r="265" spans="1:6" x14ac:dyDescent="0.4">
      <c r="B265" s="23" t="s">
        <v>394</v>
      </c>
      <c r="C265" s="55">
        <f>12*575</f>
        <v>6900</v>
      </c>
      <c r="D265" s="25" t="s">
        <v>395</v>
      </c>
      <c r="E265" s="26">
        <v>21</v>
      </c>
      <c r="F265" s="27">
        <v>6465</v>
      </c>
    </row>
    <row r="266" spans="1:6" x14ac:dyDescent="0.4">
      <c r="B266" s="23" t="s">
        <v>396</v>
      </c>
      <c r="C266" s="55">
        <f>15*460</f>
        <v>6900</v>
      </c>
      <c r="D266" s="25" t="s">
        <v>397</v>
      </c>
      <c r="E266" s="26">
        <v>26</v>
      </c>
      <c r="F266" s="27">
        <v>6355</v>
      </c>
    </row>
    <row r="267" spans="1:6" x14ac:dyDescent="0.4">
      <c r="B267" s="23" t="s">
        <v>398</v>
      </c>
      <c r="C267" s="55">
        <f>20*345</f>
        <v>6900</v>
      </c>
      <c r="D267" s="25" t="s">
        <v>399</v>
      </c>
      <c r="E267" s="26">
        <v>35</v>
      </c>
      <c r="F267" s="27">
        <v>6175</v>
      </c>
    </row>
    <row r="268" spans="1:6" x14ac:dyDescent="0.4">
      <c r="B268" s="23" t="s">
        <v>400</v>
      </c>
      <c r="C268" s="55">
        <f>25*276</f>
        <v>6900</v>
      </c>
      <c r="D268" s="25" t="s">
        <v>401</v>
      </c>
      <c r="E268" s="26">
        <v>43</v>
      </c>
      <c r="F268" s="27">
        <v>5997</v>
      </c>
    </row>
    <row r="269" spans="1:6" ht="19.5" thickBot="1" x14ac:dyDescent="0.45">
      <c r="B269" s="29" t="s">
        <v>402</v>
      </c>
      <c r="C269" s="56">
        <f>30*230</f>
        <v>6900</v>
      </c>
      <c r="D269" s="31" t="s">
        <v>403</v>
      </c>
      <c r="E269" s="32">
        <v>50</v>
      </c>
      <c r="F269" s="33">
        <v>5820</v>
      </c>
    </row>
    <row r="270" spans="1:6" ht="20.25" thickTop="1" thickBot="1" x14ac:dyDescent="0.45">
      <c r="B270" s="34"/>
      <c r="C270" s="36"/>
      <c r="D270" s="34"/>
      <c r="E270" s="28"/>
      <c r="F270" s="36"/>
    </row>
    <row r="271" spans="1:6" s="22" customFormat="1" ht="19.5" thickTop="1" x14ac:dyDescent="0.4">
      <c r="A271" s="21"/>
      <c r="B271" s="1" t="s">
        <v>1</v>
      </c>
      <c r="C271" s="57" t="s">
        <v>2</v>
      </c>
      <c r="D271" s="2" t="s">
        <v>3</v>
      </c>
      <c r="E271" s="3" t="s">
        <v>4</v>
      </c>
      <c r="F271" s="4" t="s">
        <v>5</v>
      </c>
    </row>
    <row r="272" spans="1:6" x14ac:dyDescent="0.4">
      <c r="B272" s="54" t="s">
        <v>404</v>
      </c>
      <c r="C272" s="55">
        <f>2*3750</f>
        <v>7500</v>
      </c>
      <c r="D272" s="25" t="s">
        <v>405</v>
      </c>
      <c r="E272" s="26">
        <v>4</v>
      </c>
      <c r="F272" s="27">
        <v>7421</v>
      </c>
    </row>
    <row r="273" spans="1:6" x14ac:dyDescent="0.4">
      <c r="B273" s="23" t="s">
        <v>406</v>
      </c>
      <c r="C273" s="55">
        <f>3*2500</f>
        <v>7500</v>
      </c>
      <c r="D273" s="25" t="s">
        <v>407</v>
      </c>
      <c r="E273" s="26">
        <v>6</v>
      </c>
      <c r="F273" s="27">
        <v>7382</v>
      </c>
    </row>
    <row r="274" spans="1:6" x14ac:dyDescent="0.4">
      <c r="B274" s="23" t="s">
        <v>408</v>
      </c>
      <c r="C274" s="55">
        <f>4*1875</f>
        <v>7500</v>
      </c>
      <c r="D274" s="25" t="s">
        <v>409</v>
      </c>
      <c r="E274" s="26">
        <v>8</v>
      </c>
      <c r="F274" s="27">
        <v>7342</v>
      </c>
    </row>
    <row r="275" spans="1:6" x14ac:dyDescent="0.4">
      <c r="B275" s="23" t="s">
        <v>410</v>
      </c>
      <c r="C275" s="55">
        <f>5*1500</f>
        <v>7500</v>
      </c>
      <c r="D275" s="25" t="s">
        <v>411</v>
      </c>
      <c r="E275" s="26">
        <v>10</v>
      </c>
      <c r="F275" s="27">
        <v>7302</v>
      </c>
    </row>
    <row r="276" spans="1:6" x14ac:dyDescent="0.4">
      <c r="B276" s="23" t="s">
        <v>412</v>
      </c>
      <c r="C276" s="55">
        <f>6*1250</f>
        <v>7500</v>
      </c>
      <c r="D276" s="25" t="s">
        <v>413</v>
      </c>
      <c r="E276" s="26">
        <v>12</v>
      </c>
      <c r="F276" s="27">
        <v>7263</v>
      </c>
    </row>
    <row r="277" spans="1:6" x14ac:dyDescent="0.4">
      <c r="B277" s="23" t="s">
        <v>414</v>
      </c>
      <c r="C277" s="55">
        <f>10*750</f>
        <v>7500</v>
      </c>
      <c r="D277" s="25" t="s">
        <v>415</v>
      </c>
      <c r="E277" s="26">
        <v>19</v>
      </c>
      <c r="F277" s="27">
        <v>7106</v>
      </c>
    </row>
    <row r="278" spans="1:6" x14ac:dyDescent="0.4">
      <c r="B278" s="23" t="s">
        <v>416</v>
      </c>
      <c r="C278" s="55">
        <f>12*625</f>
        <v>7500</v>
      </c>
      <c r="D278" s="25" t="s">
        <v>417</v>
      </c>
      <c r="E278" s="26">
        <v>23</v>
      </c>
      <c r="F278" s="27">
        <v>7027</v>
      </c>
    </row>
    <row r="279" spans="1:6" x14ac:dyDescent="0.4">
      <c r="B279" s="23" t="s">
        <v>418</v>
      </c>
      <c r="C279" s="55">
        <f>15*500</f>
        <v>7500</v>
      </c>
      <c r="D279" s="25" t="s">
        <v>419</v>
      </c>
      <c r="E279" s="26">
        <v>28</v>
      </c>
      <c r="F279" s="27">
        <v>6910</v>
      </c>
    </row>
    <row r="280" spans="1:6" x14ac:dyDescent="0.4">
      <c r="B280" s="23" t="s">
        <v>420</v>
      </c>
      <c r="C280" s="55">
        <f>20*375</f>
        <v>7500</v>
      </c>
      <c r="D280" s="25" t="s">
        <v>421</v>
      </c>
      <c r="E280" s="26">
        <v>38</v>
      </c>
      <c r="F280" s="27">
        <v>6712</v>
      </c>
    </row>
    <row r="281" spans="1:6" x14ac:dyDescent="0.4">
      <c r="B281" s="23" t="s">
        <v>422</v>
      </c>
      <c r="C281" s="55">
        <f>25*300</f>
        <v>7500</v>
      </c>
      <c r="D281" s="25" t="s">
        <v>423</v>
      </c>
      <c r="E281" s="26">
        <v>47</v>
      </c>
      <c r="F281" s="27">
        <v>6515</v>
      </c>
    </row>
    <row r="282" spans="1:6" ht="19.5" thickBot="1" x14ac:dyDescent="0.45">
      <c r="B282" s="29" t="s">
        <v>424</v>
      </c>
      <c r="C282" s="56">
        <f>30*250</f>
        <v>7500</v>
      </c>
      <c r="D282" s="31" t="s">
        <v>425</v>
      </c>
      <c r="E282" s="32">
        <v>57</v>
      </c>
      <c r="F282" s="33">
        <v>6318</v>
      </c>
    </row>
    <row r="283" spans="1:6" ht="20.25" thickTop="1" thickBot="1" x14ac:dyDescent="0.45">
      <c r="B283" s="34"/>
      <c r="C283" s="53"/>
      <c r="D283" s="34"/>
      <c r="E283" s="28"/>
      <c r="F283" s="36"/>
    </row>
    <row r="284" spans="1:6" s="22" customFormat="1" ht="19.5" thickTop="1" x14ac:dyDescent="0.4">
      <c r="A284" s="21"/>
      <c r="B284" s="1" t="s">
        <v>1</v>
      </c>
      <c r="C284" s="2" t="s">
        <v>2</v>
      </c>
      <c r="D284" s="2" t="s">
        <v>3</v>
      </c>
      <c r="E284" s="3" t="s">
        <v>4</v>
      </c>
      <c r="F284" s="4" t="s">
        <v>5</v>
      </c>
    </row>
    <row r="285" spans="1:6" x14ac:dyDescent="0.4">
      <c r="B285" s="54" t="s">
        <v>426</v>
      </c>
      <c r="C285" s="55">
        <f>2*4050</f>
        <v>8100</v>
      </c>
      <c r="D285" s="25" t="s">
        <v>427</v>
      </c>
      <c r="E285" s="26">
        <v>4</v>
      </c>
      <c r="F285" s="27">
        <v>8015</v>
      </c>
    </row>
    <row r="286" spans="1:6" x14ac:dyDescent="0.4">
      <c r="B286" s="23" t="s">
        <v>428</v>
      </c>
      <c r="C286" s="55">
        <f>3*2700</f>
        <v>8100</v>
      </c>
      <c r="D286" s="25" t="s">
        <v>63</v>
      </c>
      <c r="E286" s="26">
        <v>6</v>
      </c>
      <c r="F286" s="27">
        <v>7973</v>
      </c>
    </row>
    <row r="287" spans="1:6" x14ac:dyDescent="0.4">
      <c r="B287" s="23" t="s">
        <v>429</v>
      </c>
      <c r="C287" s="55">
        <f>4*2025</f>
        <v>8100</v>
      </c>
      <c r="D287" s="25" t="s">
        <v>430</v>
      </c>
      <c r="E287" s="26">
        <v>8</v>
      </c>
      <c r="F287" s="27">
        <v>7930</v>
      </c>
    </row>
    <row r="288" spans="1:6" x14ac:dyDescent="0.4">
      <c r="B288" s="23" t="s">
        <v>431</v>
      </c>
      <c r="C288" s="55">
        <f>5*1620</f>
        <v>8100</v>
      </c>
      <c r="D288" s="25" t="s">
        <v>287</v>
      </c>
      <c r="E288" s="26">
        <v>10</v>
      </c>
      <c r="F288" s="27">
        <v>7888</v>
      </c>
    </row>
    <row r="289" spans="1:6" x14ac:dyDescent="0.4">
      <c r="B289" s="23" t="s">
        <v>432</v>
      </c>
      <c r="C289" s="55">
        <f>6*1350</f>
        <v>8100</v>
      </c>
      <c r="D289" s="25" t="s">
        <v>433</v>
      </c>
      <c r="E289" s="26">
        <v>12</v>
      </c>
      <c r="F289" s="27">
        <v>7845</v>
      </c>
    </row>
    <row r="290" spans="1:6" x14ac:dyDescent="0.4">
      <c r="B290" s="23" t="s">
        <v>434</v>
      </c>
      <c r="C290" s="55">
        <f>10*810</f>
        <v>8100</v>
      </c>
      <c r="D290" s="25" t="s">
        <v>293</v>
      </c>
      <c r="E290" s="26">
        <v>20</v>
      </c>
      <c r="F290" s="27">
        <v>7675</v>
      </c>
    </row>
    <row r="291" spans="1:6" x14ac:dyDescent="0.4">
      <c r="B291" s="23" t="s">
        <v>435</v>
      </c>
      <c r="C291" s="55">
        <f>12*675</f>
        <v>8100</v>
      </c>
      <c r="D291" s="25" t="s">
        <v>436</v>
      </c>
      <c r="E291" s="26">
        <v>24</v>
      </c>
      <c r="F291" s="27">
        <v>7590</v>
      </c>
    </row>
    <row r="292" spans="1:6" x14ac:dyDescent="0.4">
      <c r="B292" s="23" t="s">
        <v>437</v>
      </c>
      <c r="C292" s="55">
        <f>15*540</f>
        <v>8100</v>
      </c>
      <c r="D292" s="25" t="s">
        <v>438</v>
      </c>
      <c r="E292" s="26">
        <v>30</v>
      </c>
      <c r="F292" s="27">
        <v>7463</v>
      </c>
    </row>
    <row r="293" spans="1:6" x14ac:dyDescent="0.4">
      <c r="B293" s="23" t="s">
        <v>439</v>
      </c>
      <c r="C293" s="55">
        <f>18*450</f>
        <v>8100</v>
      </c>
      <c r="D293" s="25" t="s">
        <v>440</v>
      </c>
      <c r="E293" s="26">
        <v>36</v>
      </c>
      <c r="F293" s="27">
        <v>7335</v>
      </c>
    </row>
    <row r="294" spans="1:6" x14ac:dyDescent="0.4">
      <c r="B294" s="23" t="s">
        <v>441</v>
      </c>
      <c r="C294" s="55">
        <f>20*405</f>
        <v>8100</v>
      </c>
      <c r="D294" s="25" t="s">
        <v>442</v>
      </c>
      <c r="E294" s="26">
        <v>41</v>
      </c>
      <c r="F294" s="27">
        <v>7249</v>
      </c>
    </row>
    <row r="295" spans="1:6" x14ac:dyDescent="0.4">
      <c r="B295" s="23" t="s">
        <v>443</v>
      </c>
      <c r="C295" s="55">
        <f>25*324</f>
        <v>8100</v>
      </c>
      <c r="D295" s="25" t="s">
        <v>444</v>
      </c>
      <c r="E295" s="26">
        <v>51</v>
      </c>
      <c r="F295" s="27">
        <v>7039</v>
      </c>
    </row>
    <row r="296" spans="1:6" ht="19.5" thickBot="1" x14ac:dyDescent="0.45">
      <c r="B296" s="29" t="s">
        <v>445</v>
      </c>
      <c r="C296" s="56">
        <f>30*270</f>
        <v>8100</v>
      </c>
      <c r="D296" s="31" t="s">
        <v>446</v>
      </c>
      <c r="E296" s="32">
        <v>61</v>
      </c>
      <c r="F296" s="33">
        <v>6824</v>
      </c>
    </row>
    <row r="297" spans="1:6" ht="20.25" thickTop="1" thickBot="1" x14ac:dyDescent="0.45">
      <c r="C297" s="18"/>
    </row>
    <row r="298" spans="1:6" s="22" customFormat="1" ht="19.5" thickTop="1" x14ac:dyDescent="0.4">
      <c r="A298" s="21"/>
      <c r="B298" s="1" t="s">
        <v>1</v>
      </c>
      <c r="C298" s="57" t="s">
        <v>2</v>
      </c>
      <c r="D298" s="2" t="s">
        <v>3</v>
      </c>
      <c r="E298" s="3" t="s">
        <v>4</v>
      </c>
      <c r="F298" s="4" t="s">
        <v>5</v>
      </c>
    </row>
    <row r="299" spans="1:6" x14ac:dyDescent="0.4">
      <c r="B299" s="23" t="s">
        <v>447</v>
      </c>
      <c r="C299" s="55">
        <f>2*4500</f>
        <v>9000</v>
      </c>
      <c r="D299" s="25" t="s">
        <v>73</v>
      </c>
      <c r="E299" s="26">
        <v>5</v>
      </c>
      <c r="F299" s="27">
        <v>8905</v>
      </c>
    </row>
    <row r="300" spans="1:6" x14ac:dyDescent="0.4">
      <c r="B300" s="23" t="s">
        <v>448</v>
      </c>
      <c r="C300" s="55">
        <f>3*3000</f>
        <v>9000</v>
      </c>
      <c r="D300" s="25" t="s">
        <v>285</v>
      </c>
      <c r="E300" s="26">
        <v>7</v>
      </c>
      <c r="F300" s="27">
        <v>8858</v>
      </c>
    </row>
    <row r="301" spans="1:6" x14ac:dyDescent="0.4">
      <c r="B301" s="23" t="s">
        <v>449</v>
      </c>
      <c r="C301" s="55">
        <f>4*2250</f>
        <v>9000</v>
      </c>
      <c r="D301" s="25" t="s">
        <v>218</v>
      </c>
      <c r="E301" s="26">
        <v>10</v>
      </c>
      <c r="F301" s="27">
        <v>8810</v>
      </c>
    </row>
    <row r="302" spans="1:6" x14ac:dyDescent="0.4">
      <c r="B302" s="23" t="s">
        <v>450</v>
      </c>
      <c r="C302" s="55">
        <f>5*1800</f>
        <v>9000</v>
      </c>
      <c r="D302" s="25" t="s">
        <v>81</v>
      </c>
      <c r="E302" s="26">
        <v>12</v>
      </c>
      <c r="F302" s="27">
        <v>8763</v>
      </c>
    </row>
    <row r="303" spans="1:6" x14ac:dyDescent="0.4">
      <c r="B303" s="23" t="s">
        <v>451</v>
      </c>
      <c r="C303" s="55">
        <f>6*1500</f>
        <v>9000</v>
      </c>
      <c r="D303" s="25" t="s">
        <v>222</v>
      </c>
      <c r="E303" s="26">
        <v>14</v>
      </c>
      <c r="F303" s="27">
        <v>8716</v>
      </c>
    </row>
    <row r="304" spans="1:6" x14ac:dyDescent="0.4">
      <c r="B304" s="23" t="s">
        <v>452</v>
      </c>
      <c r="C304" s="55">
        <f>8*1125</f>
        <v>9000</v>
      </c>
      <c r="D304" s="25" t="s">
        <v>226</v>
      </c>
      <c r="E304" s="26">
        <v>18</v>
      </c>
      <c r="F304" s="27">
        <v>8622</v>
      </c>
    </row>
    <row r="305" spans="1:6" x14ac:dyDescent="0.4">
      <c r="B305" s="23" t="s">
        <v>453</v>
      </c>
      <c r="C305" s="55">
        <f>9*1000</f>
        <v>9000</v>
      </c>
      <c r="D305" s="25" t="s">
        <v>293</v>
      </c>
      <c r="E305" s="26">
        <v>20</v>
      </c>
      <c r="F305" s="27">
        <v>8575</v>
      </c>
    </row>
    <row r="306" spans="1:6" x14ac:dyDescent="0.4">
      <c r="B306" s="23" t="s">
        <v>454</v>
      </c>
      <c r="C306" s="55">
        <f>10*900</f>
        <v>9000</v>
      </c>
      <c r="D306" s="25" t="s">
        <v>295</v>
      </c>
      <c r="E306" s="26">
        <v>23</v>
      </c>
      <c r="F306" s="27">
        <v>8527</v>
      </c>
    </row>
    <row r="307" spans="1:6" x14ac:dyDescent="0.4">
      <c r="B307" s="23" t="s">
        <v>455</v>
      </c>
      <c r="C307" s="55">
        <f>12*750</f>
        <v>9000</v>
      </c>
      <c r="D307" s="25" t="s">
        <v>456</v>
      </c>
      <c r="E307" s="26">
        <v>27</v>
      </c>
      <c r="F307" s="27">
        <v>8433</v>
      </c>
    </row>
    <row r="308" spans="1:6" x14ac:dyDescent="0.4">
      <c r="B308" s="23" t="s">
        <v>457</v>
      </c>
      <c r="C308" s="55">
        <f>15*600</f>
        <v>9000</v>
      </c>
      <c r="D308" s="25" t="s">
        <v>458</v>
      </c>
      <c r="E308" s="26">
        <v>34</v>
      </c>
      <c r="F308" s="27">
        <v>8291</v>
      </c>
    </row>
    <row r="309" spans="1:6" x14ac:dyDescent="0.4">
      <c r="B309" s="23" t="s">
        <v>459</v>
      </c>
      <c r="C309" s="55">
        <f>18*500</f>
        <v>9000</v>
      </c>
      <c r="D309" s="25" t="s">
        <v>442</v>
      </c>
      <c r="E309" s="26">
        <v>41</v>
      </c>
      <c r="F309" s="27">
        <v>8149</v>
      </c>
    </row>
    <row r="310" spans="1:6" x14ac:dyDescent="0.4">
      <c r="B310" s="23" t="s">
        <v>460</v>
      </c>
      <c r="C310" s="55">
        <f>20*450</f>
        <v>9000</v>
      </c>
      <c r="D310" s="25" t="s">
        <v>362</v>
      </c>
      <c r="E310" s="26">
        <v>45</v>
      </c>
      <c r="F310" s="27">
        <v>8055</v>
      </c>
    </row>
    <row r="311" spans="1:6" x14ac:dyDescent="0.4">
      <c r="B311" s="23" t="s">
        <v>461</v>
      </c>
      <c r="C311" s="55">
        <f>24*375</f>
        <v>9000</v>
      </c>
      <c r="D311" s="25" t="s">
        <v>462</v>
      </c>
      <c r="E311" s="26">
        <v>54</v>
      </c>
      <c r="F311" s="27">
        <v>7866</v>
      </c>
    </row>
    <row r="312" spans="1:6" ht="19.5" thickBot="1" x14ac:dyDescent="0.45">
      <c r="B312" s="29" t="s">
        <v>463</v>
      </c>
      <c r="C312" s="56">
        <f>30*300</f>
        <v>9000</v>
      </c>
      <c r="D312" s="31" t="s">
        <v>464</v>
      </c>
      <c r="E312" s="32">
        <v>68</v>
      </c>
      <c r="F312" s="33">
        <v>7582</v>
      </c>
    </row>
    <row r="313" spans="1:6" ht="20.25" thickTop="1" thickBot="1" x14ac:dyDescent="0.45"/>
    <row r="314" spans="1:6" s="22" customFormat="1" ht="19.5" thickTop="1" x14ac:dyDescent="0.4">
      <c r="A314" s="21"/>
      <c r="B314" s="1" t="s">
        <v>1</v>
      </c>
      <c r="C314" s="2" t="s">
        <v>2</v>
      </c>
      <c r="D314" s="2" t="s">
        <v>3</v>
      </c>
      <c r="E314" s="3" t="s">
        <v>4</v>
      </c>
      <c r="F314" s="4" t="s">
        <v>5</v>
      </c>
    </row>
    <row r="315" spans="1:6" x14ac:dyDescent="0.4">
      <c r="B315" s="5" t="s">
        <v>465</v>
      </c>
      <c r="C315" s="6">
        <v>10000</v>
      </c>
      <c r="D315" s="7">
        <v>100</v>
      </c>
      <c r="E315" s="8">
        <v>5</v>
      </c>
      <c r="F315" s="9">
        <v>9895</v>
      </c>
    </row>
    <row r="316" spans="1:6" x14ac:dyDescent="0.4">
      <c r="B316" s="5" t="s">
        <v>466</v>
      </c>
      <c r="C316" s="6">
        <v>10000</v>
      </c>
      <c r="D316" s="7">
        <v>200</v>
      </c>
      <c r="E316" s="8">
        <v>10</v>
      </c>
      <c r="F316" s="9">
        <v>9790</v>
      </c>
    </row>
    <row r="317" spans="1:6" x14ac:dyDescent="0.4">
      <c r="B317" s="5" t="s">
        <v>467</v>
      </c>
      <c r="C317" s="6">
        <v>10000</v>
      </c>
      <c r="D317" s="7">
        <v>250</v>
      </c>
      <c r="E317" s="8">
        <v>12.5</v>
      </c>
      <c r="F317" s="9">
        <v>9737</v>
      </c>
    </row>
    <row r="318" spans="1:6" x14ac:dyDescent="0.4">
      <c r="B318" s="5" t="s">
        <v>468</v>
      </c>
      <c r="C318" s="6">
        <v>10000</v>
      </c>
      <c r="D318" s="7">
        <v>400</v>
      </c>
      <c r="E318" s="8">
        <v>20</v>
      </c>
      <c r="F318" s="9">
        <v>9580</v>
      </c>
    </row>
    <row r="319" spans="1:6" x14ac:dyDescent="0.4">
      <c r="B319" s="5" t="s">
        <v>469</v>
      </c>
      <c r="C319" s="6">
        <v>10000</v>
      </c>
      <c r="D319" s="7">
        <v>500</v>
      </c>
      <c r="E319" s="8">
        <v>25</v>
      </c>
      <c r="F319" s="9">
        <v>9475</v>
      </c>
    </row>
    <row r="320" spans="1:6" x14ac:dyDescent="0.4">
      <c r="B320" s="5" t="s">
        <v>470</v>
      </c>
      <c r="C320" s="6">
        <v>10000</v>
      </c>
      <c r="D320" s="7">
        <v>800</v>
      </c>
      <c r="E320" s="8">
        <v>40</v>
      </c>
      <c r="F320" s="9">
        <v>9160</v>
      </c>
    </row>
    <row r="321" spans="1:6" x14ac:dyDescent="0.4">
      <c r="B321" s="5" t="s">
        <v>471</v>
      </c>
      <c r="C321" s="6">
        <v>10000</v>
      </c>
      <c r="D321" s="7">
        <v>1000</v>
      </c>
      <c r="E321" s="8">
        <v>50</v>
      </c>
      <c r="F321" s="9">
        <v>8950</v>
      </c>
    </row>
    <row r="322" spans="1:6" ht="19.5" thickBot="1" x14ac:dyDescent="0.45">
      <c r="B322" s="10" t="s">
        <v>472</v>
      </c>
      <c r="C322" s="11">
        <v>10000</v>
      </c>
      <c r="D322" s="12">
        <v>1250</v>
      </c>
      <c r="E322" s="13">
        <v>62.5</v>
      </c>
      <c r="F322" s="14">
        <v>8687</v>
      </c>
    </row>
    <row r="323" spans="1:6" ht="20.25" thickTop="1" thickBot="1" x14ac:dyDescent="0.45"/>
    <row r="324" spans="1:6" s="22" customFormat="1" ht="19.5" thickTop="1" x14ac:dyDescent="0.4">
      <c r="A324" s="21"/>
      <c r="B324" s="1" t="s">
        <v>1</v>
      </c>
      <c r="C324" s="2" t="s">
        <v>2</v>
      </c>
      <c r="D324" s="2" t="s">
        <v>3</v>
      </c>
      <c r="E324" s="3" t="s">
        <v>4</v>
      </c>
      <c r="F324" s="4" t="s">
        <v>5</v>
      </c>
    </row>
    <row r="325" spans="1:6" x14ac:dyDescent="0.4">
      <c r="B325" s="5" t="s">
        <v>474</v>
      </c>
      <c r="C325" s="6">
        <v>11000</v>
      </c>
      <c r="D325" s="7">
        <v>110</v>
      </c>
      <c r="E325" s="8">
        <v>6</v>
      </c>
      <c r="F325" s="9">
        <v>10884</v>
      </c>
    </row>
    <row r="326" spans="1:6" x14ac:dyDescent="0.4">
      <c r="B326" s="5" t="s">
        <v>475</v>
      </c>
      <c r="C326" s="6">
        <v>11000</v>
      </c>
      <c r="D326" s="7">
        <v>220</v>
      </c>
      <c r="E326" s="8">
        <v>11</v>
      </c>
      <c r="F326" s="9">
        <v>10769</v>
      </c>
    </row>
    <row r="327" spans="1:6" x14ac:dyDescent="0.4">
      <c r="B327" s="5" t="s">
        <v>476</v>
      </c>
      <c r="C327" s="6">
        <v>11000</v>
      </c>
      <c r="D327" s="7">
        <v>275</v>
      </c>
      <c r="E327" s="8">
        <v>14</v>
      </c>
      <c r="F327" s="9">
        <v>10711</v>
      </c>
    </row>
    <row r="328" spans="1:6" x14ac:dyDescent="0.4">
      <c r="B328" s="5" t="s">
        <v>477</v>
      </c>
      <c r="C328" s="6">
        <v>11000</v>
      </c>
      <c r="D328" s="7">
        <v>440</v>
      </c>
      <c r="E328" s="8">
        <v>22</v>
      </c>
      <c r="F328" s="9">
        <v>10538</v>
      </c>
    </row>
    <row r="329" spans="1:6" x14ac:dyDescent="0.4">
      <c r="B329" s="5" t="s">
        <v>478</v>
      </c>
      <c r="C329" s="6">
        <v>11000</v>
      </c>
      <c r="D329" s="7">
        <v>550</v>
      </c>
      <c r="E329" s="8">
        <v>28</v>
      </c>
      <c r="F329" s="9">
        <v>10422</v>
      </c>
    </row>
    <row r="330" spans="1:6" x14ac:dyDescent="0.4">
      <c r="B330" s="5" t="s">
        <v>479</v>
      </c>
      <c r="C330" s="6">
        <v>11000</v>
      </c>
      <c r="D330" s="7">
        <v>605</v>
      </c>
      <c r="E330" s="8">
        <v>30</v>
      </c>
      <c r="F330" s="9">
        <v>10365</v>
      </c>
    </row>
    <row r="331" spans="1:6" x14ac:dyDescent="0.4">
      <c r="B331" s="5" t="s">
        <v>480</v>
      </c>
      <c r="C331" s="6">
        <v>11000</v>
      </c>
      <c r="D331" s="7">
        <v>1100</v>
      </c>
      <c r="E331" s="8">
        <v>55</v>
      </c>
      <c r="F331" s="9">
        <v>9845</v>
      </c>
    </row>
    <row r="332" spans="1:6" x14ac:dyDescent="0.4">
      <c r="B332" s="5" t="s">
        <v>473</v>
      </c>
      <c r="C332" s="6">
        <v>11000</v>
      </c>
      <c r="D332" s="7">
        <v>1210</v>
      </c>
      <c r="E332" s="8">
        <v>61</v>
      </c>
      <c r="F332" s="9">
        <v>9729</v>
      </c>
    </row>
    <row r="333" spans="1:6" ht="19.5" thickBot="1" x14ac:dyDescent="0.45">
      <c r="B333" s="10" t="s">
        <v>481</v>
      </c>
      <c r="C333" s="11">
        <v>11000</v>
      </c>
      <c r="D333" s="12">
        <v>1375</v>
      </c>
      <c r="E333" s="13">
        <v>69</v>
      </c>
      <c r="F333" s="14">
        <v>9556</v>
      </c>
    </row>
    <row r="334" spans="1:6" ht="20.25" thickTop="1" thickBot="1" x14ac:dyDescent="0.45"/>
    <row r="335" spans="1:6" s="22" customFormat="1" ht="19.5" thickTop="1" x14ac:dyDescent="0.4">
      <c r="A335" s="21"/>
      <c r="B335" s="1" t="s">
        <v>1</v>
      </c>
      <c r="C335" s="2" t="s">
        <v>2</v>
      </c>
      <c r="D335" s="2" t="s">
        <v>3</v>
      </c>
      <c r="E335" s="3" t="s">
        <v>4</v>
      </c>
      <c r="F335" s="4" t="s">
        <v>5</v>
      </c>
    </row>
    <row r="336" spans="1:6" x14ac:dyDescent="0.4">
      <c r="B336" s="5" t="s">
        <v>482</v>
      </c>
      <c r="C336" s="6">
        <v>12000</v>
      </c>
      <c r="D336" s="7">
        <v>120</v>
      </c>
      <c r="E336" s="8">
        <v>6</v>
      </c>
      <c r="F336" s="9">
        <v>11874</v>
      </c>
    </row>
    <row r="337" spans="1:6" x14ac:dyDescent="0.4">
      <c r="B337" s="5" t="s">
        <v>483</v>
      </c>
      <c r="C337" s="6">
        <v>12000</v>
      </c>
      <c r="D337" s="7">
        <v>240</v>
      </c>
      <c r="E337" s="8">
        <v>12</v>
      </c>
      <c r="F337" s="9">
        <v>11748</v>
      </c>
    </row>
    <row r="338" spans="1:6" x14ac:dyDescent="0.4">
      <c r="B338" s="5" t="s">
        <v>484</v>
      </c>
      <c r="C338" s="6">
        <v>12000</v>
      </c>
      <c r="D338" s="7">
        <v>360</v>
      </c>
      <c r="E338" s="8">
        <v>18</v>
      </c>
      <c r="F338" s="9">
        <v>11622</v>
      </c>
    </row>
    <row r="339" spans="1:6" x14ac:dyDescent="0.4">
      <c r="B339" s="5" t="s">
        <v>485</v>
      </c>
      <c r="C339" s="6">
        <v>12000</v>
      </c>
      <c r="D339" s="7">
        <v>480</v>
      </c>
      <c r="E339" s="8">
        <v>24</v>
      </c>
      <c r="F339" s="9">
        <v>11496</v>
      </c>
    </row>
    <row r="340" spans="1:6" x14ac:dyDescent="0.4">
      <c r="B340" s="5" t="s">
        <v>486</v>
      </c>
      <c r="C340" s="6">
        <v>12000</v>
      </c>
      <c r="D340" s="7">
        <v>600</v>
      </c>
      <c r="E340" s="8">
        <v>30</v>
      </c>
      <c r="F340" s="9">
        <v>11370</v>
      </c>
    </row>
    <row r="341" spans="1:6" x14ac:dyDescent="0.4">
      <c r="B341" s="5" t="s">
        <v>487</v>
      </c>
      <c r="C341" s="6">
        <v>12000</v>
      </c>
      <c r="D341" s="7">
        <v>720</v>
      </c>
      <c r="E341" s="8">
        <v>36</v>
      </c>
      <c r="F341" s="9">
        <v>11244</v>
      </c>
    </row>
    <row r="342" spans="1:6" x14ac:dyDescent="0.4">
      <c r="B342" s="5" t="s">
        <v>490</v>
      </c>
      <c r="C342" s="6">
        <v>12000</v>
      </c>
      <c r="D342" s="7">
        <v>960</v>
      </c>
      <c r="E342" s="8">
        <v>48</v>
      </c>
      <c r="F342" s="9">
        <v>10992</v>
      </c>
    </row>
    <row r="343" spans="1:6" x14ac:dyDescent="0.4">
      <c r="B343" s="5" t="s">
        <v>488</v>
      </c>
      <c r="C343" s="6">
        <v>12000</v>
      </c>
      <c r="D343" s="7">
        <v>1200</v>
      </c>
      <c r="E343" s="8">
        <v>60</v>
      </c>
      <c r="F343" s="9">
        <v>10740</v>
      </c>
    </row>
    <row r="344" spans="1:6" x14ac:dyDescent="0.4">
      <c r="B344" s="5" t="s">
        <v>489</v>
      </c>
      <c r="C344" s="6">
        <v>12000</v>
      </c>
      <c r="D344" s="7">
        <v>1440</v>
      </c>
      <c r="E344" s="8">
        <v>72</v>
      </c>
      <c r="F344" s="9">
        <v>10488</v>
      </c>
    </row>
    <row r="345" spans="1:6" ht="19.5" thickBot="1" x14ac:dyDescent="0.45"/>
    <row r="346" spans="1:6" ht="19.5" thickTop="1" x14ac:dyDescent="0.4">
      <c r="A346" s="21"/>
      <c r="B346" s="1" t="s">
        <v>1</v>
      </c>
      <c r="C346" s="2" t="s">
        <v>2</v>
      </c>
      <c r="D346" s="2" t="s">
        <v>3</v>
      </c>
      <c r="E346" s="3" t="s">
        <v>4</v>
      </c>
      <c r="F346" s="4" t="s">
        <v>5</v>
      </c>
    </row>
    <row r="347" spans="1:6" x14ac:dyDescent="0.4">
      <c r="B347" s="5" t="s">
        <v>491</v>
      </c>
      <c r="C347" s="6">
        <v>13000</v>
      </c>
      <c r="D347" s="7">
        <v>130</v>
      </c>
      <c r="E347" s="8">
        <v>7</v>
      </c>
      <c r="F347" s="9">
        <f>+C347-D347-E347</f>
        <v>12863</v>
      </c>
    </row>
    <row r="348" spans="1:6" x14ac:dyDescent="0.4">
      <c r="B348" s="5" t="s">
        <v>492</v>
      </c>
      <c r="C348" s="6">
        <v>13000</v>
      </c>
      <c r="D348" s="7">
        <v>260</v>
      </c>
      <c r="E348" s="8">
        <v>13</v>
      </c>
      <c r="F348" s="9">
        <f t="shared" ref="F348:F353" si="0">+C348-D348-E348</f>
        <v>12727</v>
      </c>
    </row>
    <row r="349" spans="1:6" x14ac:dyDescent="0.4">
      <c r="B349" s="5" t="s">
        <v>493</v>
      </c>
      <c r="C349" s="6">
        <v>13000</v>
      </c>
      <c r="D349" s="7">
        <v>520</v>
      </c>
      <c r="E349" s="8">
        <v>26</v>
      </c>
      <c r="F349" s="9">
        <f t="shared" si="0"/>
        <v>12454</v>
      </c>
    </row>
    <row r="350" spans="1:6" x14ac:dyDescent="0.4">
      <c r="B350" s="5" t="s">
        <v>494</v>
      </c>
      <c r="C350" s="6">
        <v>13000</v>
      </c>
      <c r="D350" s="7">
        <v>650</v>
      </c>
      <c r="E350" s="8">
        <v>33</v>
      </c>
      <c r="F350" s="9">
        <f t="shared" si="0"/>
        <v>12317</v>
      </c>
    </row>
    <row r="351" spans="1:6" x14ac:dyDescent="0.4">
      <c r="B351" s="5" t="s">
        <v>495</v>
      </c>
      <c r="C351" s="6">
        <v>13000</v>
      </c>
      <c r="D351" s="7">
        <v>845</v>
      </c>
      <c r="E351" s="8">
        <v>42</v>
      </c>
      <c r="F351" s="9">
        <f t="shared" si="0"/>
        <v>12113</v>
      </c>
    </row>
    <row r="352" spans="1:6" x14ac:dyDescent="0.4">
      <c r="B352" s="5" t="s">
        <v>496</v>
      </c>
      <c r="C352" s="6">
        <v>13000</v>
      </c>
      <c r="D352" s="7">
        <v>1300</v>
      </c>
      <c r="E352" s="8">
        <v>65</v>
      </c>
      <c r="F352" s="9">
        <f t="shared" si="0"/>
        <v>11635</v>
      </c>
    </row>
    <row r="353" spans="1:11" x14ac:dyDescent="0.4">
      <c r="B353" s="5" t="s">
        <v>497</v>
      </c>
      <c r="C353" s="6">
        <v>13000</v>
      </c>
      <c r="D353" s="7">
        <v>1625</v>
      </c>
      <c r="E353" s="8">
        <v>81</v>
      </c>
      <c r="F353" s="9">
        <f t="shared" si="0"/>
        <v>11294</v>
      </c>
    </row>
    <row r="354" spans="1:11" ht="19.5" thickBot="1" x14ac:dyDescent="0.45"/>
    <row r="355" spans="1:11" ht="19.5" thickTop="1" x14ac:dyDescent="0.4">
      <c r="A355" s="21"/>
      <c r="B355" s="1" t="s">
        <v>1</v>
      </c>
      <c r="C355" s="2" t="s">
        <v>2</v>
      </c>
      <c r="D355" s="2" t="s">
        <v>3</v>
      </c>
      <c r="E355" s="3" t="s">
        <v>4</v>
      </c>
      <c r="F355" s="4" t="s">
        <v>5</v>
      </c>
    </row>
    <row r="356" spans="1:11" x14ac:dyDescent="0.4">
      <c r="B356" s="5" t="s">
        <v>499</v>
      </c>
      <c r="C356" s="6">
        <v>14000</v>
      </c>
      <c r="D356" s="7">
        <v>280</v>
      </c>
      <c r="E356" s="8">
        <v>14</v>
      </c>
      <c r="F356" s="9">
        <f t="shared" ref="F356:F361" si="1">+C356-D356-E356</f>
        <v>13706</v>
      </c>
    </row>
    <row r="357" spans="1:11" x14ac:dyDescent="0.4">
      <c r="B357" s="5" t="s">
        <v>500</v>
      </c>
      <c r="C357" s="6">
        <v>14000</v>
      </c>
      <c r="D357" s="7">
        <v>560</v>
      </c>
      <c r="E357" s="8">
        <v>28</v>
      </c>
      <c r="F357" s="9">
        <f t="shared" si="1"/>
        <v>13412</v>
      </c>
    </row>
    <row r="358" spans="1:11" x14ac:dyDescent="0.4">
      <c r="B358" s="5" t="s">
        <v>501</v>
      </c>
      <c r="C358" s="6">
        <v>14000</v>
      </c>
      <c r="D358" s="7">
        <v>700</v>
      </c>
      <c r="E358" s="8">
        <v>35</v>
      </c>
      <c r="F358" s="9">
        <f t="shared" si="1"/>
        <v>13265</v>
      </c>
    </row>
    <row r="359" spans="1:11" x14ac:dyDescent="0.4">
      <c r="B359" s="5" t="s">
        <v>498</v>
      </c>
      <c r="C359" s="6">
        <v>14000</v>
      </c>
      <c r="D359" s="7">
        <v>980</v>
      </c>
      <c r="E359" s="8">
        <v>49</v>
      </c>
      <c r="F359" s="9">
        <f t="shared" si="1"/>
        <v>12971</v>
      </c>
    </row>
    <row r="360" spans="1:11" x14ac:dyDescent="0.4">
      <c r="B360" s="5" t="s">
        <v>502</v>
      </c>
      <c r="C360" s="6">
        <v>14000</v>
      </c>
      <c r="D360" s="7">
        <v>1400</v>
      </c>
      <c r="E360" s="8">
        <v>70</v>
      </c>
      <c r="F360" s="9">
        <f t="shared" si="1"/>
        <v>12530</v>
      </c>
    </row>
    <row r="361" spans="1:11" x14ac:dyDescent="0.4">
      <c r="B361" s="5" t="s">
        <v>503</v>
      </c>
      <c r="C361" s="6">
        <v>14000</v>
      </c>
      <c r="D361" s="7">
        <v>1680</v>
      </c>
      <c r="E361" s="8">
        <v>84</v>
      </c>
      <c r="F361" s="9">
        <f t="shared" si="1"/>
        <v>12236</v>
      </c>
    </row>
    <row r="362" spans="1:11" x14ac:dyDescent="0.4">
      <c r="B362" s="5" t="s">
        <v>504</v>
      </c>
      <c r="C362" s="6">
        <v>14000</v>
      </c>
      <c r="D362" s="7">
        <v>1960</v>
      </c>
      <c r="E362" s="8">
        <v>98</v>
      </c>
      <c r="F362" s="9">
        <f t="shared" ref="F362" si="2">+C362-D362-E362</f>
        <v>11942</v>
      </c>
    </row>
    <row r="363" spans="1:11" ht="19.5" thickBot="1" x14ac:dyDescent="0.45"/>
    <row r="364" spans="1:11" ht="105" customHeight="1" thickTop="1" thickBot="1" x14ac:dyDescent="0.65">
      <c r="H364" s="58"/>
      <c r="I364" s="59" t="s">
        <v>505</v>
      </c>
      <c r="J364" s="59" t="s">
        <v>506</v>
      </c>
      <c r="K364" s="60" t="s">
        <v>507</v>
      </c>
    </row>
    <row r="365" spans="1:11" ht="32.25" thickTop="1" x14ac:dyDescent="0.6">
      <c r="H365" s="61">
        <v>1</v>
      </c>
      <c r="I365" s="62" t="s">
        <v>508</v>
      </c>
      <c r="J365" s="63">
        <v>5100</v>
      </c>
      <c r="K365" s="64">
        <v>3600</v>
      </c>
    </row>
    <row r="366" spans="1:11" ht="31.5" x14ac:dyDescent="0.6">
      <c r="H366" s="65">
        <v>2</v>
      </c>
      <c r="I366" s="66" t="s">
        <v>509</v>
      </c>
      <c r="J366" s="67">
        <v>6900</v>
      </c>
      <c r="K366" s="68">
        <v>5100</v>
      </c>
    </row>
    <row r="367" spans="1:11" ht="31.5" x14ac:dyDescent="0.6">
      <c r="H367" s="65">
        <v>3</v>
      </c>
      <c r="I367" s="66" t="s">
        <v>510</v>
      </c>
      <c r="J367" s="67">
        <v>8100</v>
      </c>
      <c r="K367" s="68">
        <v>5100</v>
      </c>
    </row>
    <row r="368" spans="1:11" ht="31.5" x14ac:dyDescent="0.6">
      <c r="H368" s="65">
        <v>4</v>
      </c>
      <c r="I368" s="66" t="s">
        <v>511</v>
      </c>
      <c r="J368" s="67">
        <v>9000</v>
      </c>
      <c r="K368" s="68">
        <v>5100</v>
      </c>
    </row>
    <row r="369" spans="8:11" ht="31.5" x14ac:dyDescent="0.6">
      <c r="H369" s="65">
        <v>5</v>
      </c>
      <c r="I369" s="66" t="s">
        <v>512</v>
      </c>
      <c r="J369" s="67">
        <v>10000</v>
      </c>
      <c r="K369" s="68">
        <v>5100</v>
      </c>
    </row>
    <row r="370" spans="8:11" ht="31.5" x14ac:dyDescent="0.6">
      <c r="H370" s="65">
        <v>6</v>
      </c>
      <c r="I370" s="66" t="s">
        <v>513</v>
      </c>
      <c r="J370" s="67">
        <v>11000</v>
      </c>
      <c r="K370" s="68">
        <v>5100</v>
      </c>
    </row>
    <row r="371" spans="8:11" ht="31.5" x14ac:dyDescent="0.6">
      <c r="H371" s="65">
        <v>7</v>
      </c>
      <c r="I371" s="66" t="s">
        <v>514</v>
      </c>
      <c r="J371" s="67">
        <v>12000</v>
      </c>
      <c r="K371" s="68">
        <v>5100</v>
      </c>
    </row>
    <row r="372" spans="8:11" ht="31.5" x14ac:dyDescent="0.6">
      <c r="H372" s="69">
        <v>8</v>
      </c>
      <c r="I372" s="66" t="s">
        <v>515</v>
      </c>
      <c r="J372" s="70">
        <v>13000</v>
      </c>
      <c r="K372" s="68">
        <v>5100</v>
      </c>
    </row>
    <row r="373" spans="8:11" ht="32.25" thickBot="1" x14ac:dyDescent="0.65">
      <c r="H373" s="71">
        <v>9</v>
      </c>
      <c r="I373" s="72" t="s">
        <v>516</v>
      </c>
      <c r="J373" s="73">
        <v>14000</v>
      </c>
      <c r="K373" s="74">
        <v>5100</v>
      </c>
    </row>
    <row r="374" spans="8:11" ht="19.5" thickTop="1" x14ac:dyDescent="0.4"/>
  </sheetData>
  <mergeCells count="1">
    <mergeCell ref="B1:F1"/>
  </mergeCells>
  <printOptions horizontalCentered="1" verticalCentered="1"/>
  <pageMargins left="0.43307086614173229" right="3.937007874015748E-2" top="0.15748031496062992" bottom="0.15748031496062992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TAKSİT</vt:lpstr>
      <vt:lpstr>TAKSİT!Yazdırma_Alanı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2021-12-14T12:05:45Z</dcterms:modified>
</cp:coreProperties>
</file>